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ate1904="1"/>
  <bookViews>
    <workbookView xWindow="0" yWindow="0" windowWidth="28800" windowHeight="13200" tabRatio="855" firstSheet="6" activeTab="6"/>
  </bookViews>
  <sheets>
    <sheet name="Loan" sheetId="12" state="hidden" r:id="rId1"/>
    <sheet name="Дефляторы" sheetId="31" state="hidden" r:id="rId2"/>
    <sheet name="ИПЦ Базовый (30.09.2024)" sheetId="33" state="hidden" r:id="rId3"/>
    <sheet name="Расчет перекладки ТС (НЦС)" sheetId="2" state="hidden" r:id="rId4"/>
    <sheet name="Дефляторы (26.09.2025)" sheetId="35" state="hidden" r:id="rId5"/>
    <sheet name="Инвестиции (прогноз)" sheetId="34" state="hidden" r:id="rId6"/>
    <sheet name="1-ИП" sheetId="22" r:id="rId7"/>
    <sheet name="2-ИП" sheetId="23" r:id="rId8"/>
    <sheet name="3-ИП" sheetId="24" r:id="rId9"/>
    <sheet name="4-ИП" sheetId="27" r:id="rId10"/>
    <sheet name="5-ИП" sheetId="28" r:id="rId11"/>
    <sheet name="График вып-я ИП" sheetId="20" r:id="rId12"/>
    <sheet name="Пок-ли э-эффект-ти (для ИП-4)" sheetId="16" state="hidden" r:id="rId13"/>
    <sheet name="НВВ, ЭОТ" sheetId="10" state="hidden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mm1" localSheetId="4">[1]ПРОГНОЗ_1!#REF!</definedName>
    <definedName name="__mm1">[1]ПРОГНОЗ_1!#REF!</definedName>
    <definedName name="_def1999" localSheetId="4">[2]vec!#REF!</definedName>
    <definedName name="_def1999">[2]vec!#REF!</definedName>
    <definedName name="_def2000г" localSheetId="4">#REF!</definedName>
    <definedName name="_def2000г">#REF!</definedName>
    <definedName name="_def2001г" localSheetId="4">#REF!</definedName>
    <definedName name="_def2001г">#REF!</definedName>
    <definedName name="_def2002г" localSheetId="4">#REF!</definedName>
    <definedName name="_def2002г">#REF!</definedName>
    <definedName name="_Hlk24032298" localSheetId="5">'Инвестиции (прогноз)'!$C$12</definedName>
    <definedName name="_inf1" localSheetId="4">#REF!</definedName>
    <definedName name="_inf1">#REF!</definedName>
    <definedName name="_inf2000" localSheetId="4">#REF!</definedName>
    <definedName name="_inf2000">#REF!</definedName>
    <definedName name="_inf2001" localSheetId="4">#REF!</definedName>
    <definedName name="_inf2001">#REF!</definedName>
    <definedName name="_inf2002" localSheetId="4">#REF!</definedName>
    <definedName name="_inf2002">#REF!</definedName>
    <definedName name="_inf2003" localSheetId="4">#REF!</definedName>
    <definedName name="_inf2003">#REF!</definedName>
    <definedName name="_inf2004" localSheetId="4">#REF!</definedName>
    <definedName name="_inf2004">#REF!</definedName>
    <definedName name="_inf2005" localSheetId="4">#REF!</definedName>
    <definedName name="_inf2005">#REF!</definedName>
    <definedName name="_inf2006" localSheetId="4">#REF!</definedName>
    <definedName name="_inf2006">#REF!</definedName>
    <definedName name="_inf2007" localSheetId="1">#REF!</definedName>
    <definedName name="_inf2007" localSheetId="4">#REF!</definedName>
    <definedName name="_inf2007" localSheetId="2">#REF!</definedName>
    <definedName name="_inf2007">#REF!</definedName>
    <definedName name="_inf2008" localSheetId="1">#REF!</definedName>
    <definedName name="_inf2008" localSheetId="4">#REF!</definedName>
    <definedName name="_inf2008" localSheetId="2">#REF!</definedName>
    <definedName name="_inf2008">#REF!</definedName>
    <definedName name="_inf2009" localSheetId="1">#REF!</definedName>
    <definedName name="_inf2009" localSheetId="4">#REF!</definedName>
    <definedName name="_inf2009" localSheetId="2">#REF!</definedName>
    <definedName name="_inf2009">#REF!</definedName>
    <definedName name="_inf2010" localSheetId="1">#REF!</definedName>
    <definedName name="_inf2010" localSheetId="4">#REF!</definedName>
    <definedName name="_inf2010" localSheetId="2">#REF!</definedName>
    <definedName name="_inf2010">#REF!</definedName>
    <definedName name="_inf2011" localSheetId="1">#REF!</definedName>
    <definedName name="_inf2011" localSheetId="4">#REF!</definedName>
    <definedName name="_inf2011" localSheetId="2">#REF!</definedName>
    <definedName name="_inf2011">#REF!</definedName>
    <definedName name="_inf2012" localSheetId="1">#REF!</definedName>
    <definedName name="_inf2012" localSheetId="4">#REF!</definedName>
    <definedName name="_inf2012" localSheetId="2">#REF!</definedName>
    <definedName name="_inf2012">#REF!</definedName>
    <definedName name="_inf2013" localSheetId="1">#REF!</definedName>
    <definedName name="_inf2013" localSheetId="4">#REF!</definedName>
    <definedName name="_inf2013" localSheetId="2">#REF!</definedName>
    <definedName name="_inf2013">#REF!</definedName>
    <definedName name="_inf2014" localSheetId="1">#REF!</definedName>
    <definedName name="_inf2014" localSheetId="4">#REF!</definedName>
    <definedName name="_inf2014" localSheetId="2">#REF!</definedName>
    <definedName name="_inf2014">#REF!</definedName>
    <definedName name="_inf2015" localSheetId="1">#REF!</definedName>
    <definedName name="_inf2015" localSheetId="4">#REF!</definedName>
    <definedName name="_inf2015" localSheetId="2">#REF!</definedName>
    <definedName name="_inf2015">#REF!</definedName>
    <definedName name="_infl.99" localSheetId="4">[2]vec!#REF!</definedName>
    <definedName name="_infl.99">[2]vec!#REF!</definedName>
    <definedName name="_mm1" localSheetId="4">[1]ПРОГНОЗ_1!#REF!</definedName>
    <definedName name="_mm1">[1]ПРОГНОЗ_1!#REF!</definedName>
    <definedName name="_xlnm._FilterDatabase" localSheetId="7" hidden="1">'2-ИП'!$B$6:$X$34</definedName>
    <definedName name="_xlnm._FilterDatabase" localSheetId="5" hidden="1">'Инвестиции (прогноз)'!$B$12:$O$15</definedName>
    <definedName name="_xlnm._FilterDatabase" localSheetId="3" hidden="1">'Расчет перекладки ТС (НЦС)'!$B$5:$N$31</definedName>
    <definedName name="a04t" localSheetId="4">#REF!</definedName>
    <definedName name="a04t">#REF!</definedName>
    <definedName name="AxisNameforSA">[3]Final_m!$I$1919</definedName>
    <definedName name="btn" localSheetId="4">[1]ПРОГНОЗ_1!#REF!</definedName>
    <definedName name="btn">[1]ПРОГНОЗ_1!#REF!</definedName>
    <definedName name="cghksrydtylkfyi">[4]!cghksrydtylkfyi</definedName>
    <definedName name="Chapter1Q" localSheetId="4">#REF!</definedName>
    <definedName name="Chapter1Q">#REF!</definedName>
    <definedName name="Chapter1Y" localSheetId="4">#REF!</definedName>
    <definedName name="Chapter1Y">#REF!</definedName>
    <definedName name="Chapter2Q" localSheetId="4">#REF!</definedName>
    <definedName name="Chapter2Q">#REF!</definedName>
    <definedName name="Chapter2Y" localSheetId="4">#REF!</definedName>
    <definedName name="Chapter2Y">#REF!</definedName>
    <definedName name="Chapter3Q" localSheetId="4">#REF!</definedName>
    <definedName name="Chapter3Q">#REF!</definedName>
    <definedName name="Chapter3Y" localSheetId="4">#REF!</definedName>
    <definedName name="Chapter3Y">#REF!</definedName>
    <definedName name="Chapter4Q" localSheetId="4">#REF!</definedName>
    <definedName name="Chapter4Q">#REF!</definedName>
    <definedName name="Chapter4Y" localSheetId="4">#REF!</definedName>
    <definedName name="Chapter4Y">#REF!</definedName>
    <definedName name="Chaptre2" localSheetId="4">#REF!</definedName>
    <definedName name="Chaptre2">#REF!</definedName>
    <definedName name="ClearTableDiagQ" localSheetId="4">#REF!</definedName>
    <definedName name="ClearTableDiagQ">#REF!</definedName>
    <definedName name="ClearTableDiagY" localSheetId="4">#REF!</definedName>
    <definedName name="ClearTableDiagY">#REF!</definedName>
    <definedName name="ColLastYearFB">[5]ФедД!$AH$17</definedName>
    <definedName name="ColLastYearFB1">[6]Управление!$AF$17</definedName>
    <definedName name="ColThisYearFB">[5]ФедД!$AG$17</definedName>
    <definedName name="COMPANY">[7]Титульный!$F$14</definedName>
    <definedName name="ControlTable" localSheetId="4">#REF!</definedName>
    <definedName name="ControlTable">#REF!</definedName>
    <definedName name="ddd" localSheetId="4">[1]ПРОГНОЗ_1!#REF!</definedName>
    <definedName name="ddd">[1]ПРОГНОЗ_1!#REF!</definedName>
    <definedName name="ddda">[4]!ddda</definedName>
    <definedName name="Denotes" localSheetId="4">#REF!</definedName>
    <definedName name="Denotes">#REF!</definedName>
    <definedName name="DOLL" localSheetId="4">#REF!</definedName>
    <definedName name="DOLL">#REF!</definedName>
    <definedName name="dsdfsdf">[8]Переменные!$B$1</definedName>
    <definedName name="dsfsdfsd" localSheetId="4">'[9]Текущие цены'!#REF!</definedName>
    <definedName name="dsfsdfsd">'[9]Текущие цены'!#REF!</definedName>
    <definedName name="ewefwefewf" localSheetId="4">'[10]Гр5(о)'!#REF!</definedName>
    <definedName name="ewefwefewf">'[10]Гр5(о)'!#REF!</definedName>
    <definedName name="ewyreayaeyearyaeu">[4]!ewyreayaeyearyaeu</definedName>
    <definedName name="Excel_BuiltIn_Print_Area_1" localSheetId="4">#REF!</definedName>
    <definedName name="Excel_BuiltIn_Print_Area_1">#REF!</definedName>
    <definedName name="Excel_BuiltIn_Print_Area_4" localSheetId="4">#REF!</definedName>
    <definedName name="Excel_BuiltIn_Print_Area_4">#REF!</definedName>
    <definedName name="Excel_BuiltIn_Print_Area_5" localSheetId="4">#REF!</definedName>
    <definedName name="Excel_BuiltIn_Print_Area_5">#REF!</definedName>
    <definedName name="fdffdfsd" localSheetId="4">#REF!</definedName>
    <definedName name="fdffdfsd">#REF!</definedName>
    <definedName name="ff" localSheetId="4">#REF!</definedName>
    <definedName name="ff">#REF!</definedName>
    <definedName name="fffff" localSheetId="4">'[10]Гр5(о)'!#REF!</definedName>
    <definedName name="fffff">'[10]Гр5(о)'!#REF!</definedName>
    <definedName name="FFpoint" localSheetId="4">#REF!</definedName>
    <definedName name="FFpoint">#REF!</definedName>
    <definedName name="FileName" localSheetId="4">#REF!</definedName>
    <definedName name="FileName">#REF!</definedName>
    <definedName name="fldAxisNameforSA" localSheetId="4">#REF!</definedName>
    <definedName name="fldAxisNameforSA">#REF!</definedName>
    <definedName name="fldChartDate">[3]Charts!$P$17</definedName>
    <definedName name="fldComplexYoY" localSheetId="4">#REF!</definedName>
    <definedName name="fldComplexYoY">#REF!</definedName>
    <definedName name="fldElectricity" localSheetId="4">#REF!</definedName>
    <definedName name="fldElectricity">#REF!</definedName>
    <definedName name="fldLabelMonth">[11]Переменные!$B$1</definedName>
    <definedName name="fldLabelQuarter">[11]Переменные!$B$2</definedName>
    <definedName name="fldLabelQuarter2">[12]Переменные!$B$12</definedName>
    <definedName name="fldLabelYear">[11]Переменные!$B$3</definedName>
    <definedName name="fldВидыДЕятельностиYoY" localSheetId="4">#REF!</definedName>
    <definedName name="fldВидыДЕятельностиYoY">#REF!</definedName>
    <definedName name="fldВкладыВКомплексы" localSheetId="4">#REF!</definedName>
    <definedName name="fldВкладыВКомплексы">#REF!</definedName>
    <definedName name="fldГГЗаПоследниеЭнМесяцев" localSheetId="4">#REF!</definedName>
    <definedName name="fldГГЗаПоследниеЭнМесяцев">#REF!</definedName>
    <definedName name="fldГГЗаПоследниеЭнМесяцевУКомплексов" localSheetId="4">#REF!</definedName>
    <definedName name="fldГГЗаПоследниеЭнМесяцевУКомплексов">#REF!</definedName>
    <definedName name="fldГрафикиБазовыеСаКомпонентКомплексов" localSheetId="4">#REF!</definedName>
    <definedName name="fldГрафикиБазовыеСаКомпонентКомплексов">#REF!</definedName>
    <definedName name="fldГрафикиГГиБазовыйСаКомплексов" localSheetId="4">#REF!</definedName>
    <definedName name="fldГрафикиГГиБазовыйСаКомплексов">#REF!</definedName>
    <definedName name="fldГрафикиКомплексовБэйзСА" localSheetId="4">#REF!</definedName>
    <definedName name="fldГрафикиКомплексовБэйзСА">#REF!</definedName>
    <definedName name="fldГрафикиКомплексовГГ" localSheetId="4">#REF!</definedName>
    <definedName name="fldГрафикиКомплексовГГ">#REF!</definedName>
    <definedName name="fldРангВкладаКомплексаВОбработку" localSheetId="4">#REF!</definedName>
    <definedName name="fldРангВкладаКомплексаВОбработку">#REF!</definedName>
    <definedName name="FORMCODE">[7]TSheet!$B$2</definedName>
    <definedName name="fwewf" localSheetId="4">#REF!</definedName>
    <definedName name="fwewf">#REF!</definedName>
    <definedName name="gggg" localSheetId="4">#REF!</definedName>
    <definedName name="gggg">#REF!</definedName>
    <definedName name="gtgtt" localSheetId="4">'[9]Текущие цены'!#REF!</definedName>
    <definedName name="gtgtt">'[9]Текущие цены'!#REF!</definedName>
    <definedName name="gtrh">[3]Переменные!$B$13</definedName>
    <definedName name="Horizon" localSheetId="4">#REF!</definedName>
    <definedName name="Horizon">#REF!</definedName>
    <definedName name="hrthr" localSheetId="4">'[9]Текущие цены'!#REF!</definedName>
    <definedName name="hrthr">'[9]Текущие цены'!#REF!</definedName>
    <definedName name="hrthrtr" localSheetId="4">#REF!</definedName>
    <definedName name="hrthrtr">#REF!</definedName>
    <definedName name="htrhtrt" localSheetId="4">#REF!</definedName>
    <definedName name="htrhtrt">#REF!</definedName>
    <definedName name="hul">[4]!hul</definedName>
    <definedName name="ID">[7]Титульный!$A$1</definedName>
    <definedName name="IndClearTableDiagQ" localSheetId="4">#REF!</definedName>
    <definedName name="IndClearTableDiagQ">#REF!</definedName>
    <definedName name="IndClearTableDiagY" localSheetId="4">#REF!</definedName>
    <definedName name="IndClearTableDiagY">#REF!</definedName>
    <definedName name="IndCumDataDiag1Q" localSheetId="4">#REF!</definedName>
    <definedName name="IndCumDataDiag1Q">#REF!</definedName>
    <definedName name="IndCumDataDiag1Y" localSheetId="4">#REF!</definedName>
    <definedName name="IndCumDataDiag1Y">#REF!</definedName>
    <definedName name="IndCumDataDiag2Q" localSheetId="4">#REF!</definedName>
    <definedName name="IndCumDataDiag2Q">#REF!</definedName>
    <definedName name="IndCumDataDiag2Y" localSheetId="4">#REF!</definedName>
    <definedName name="IndCumDataDiag2Y">#REF!</definedName>
    <definedName name="IndCumDataDiag3Q" localSheetId="4">#REF!</definedName>
    <definedName name="IndCumDataDiag3Q">#REF!</definedName>
    <definedName name="IndCumDataDiag3Y" localSheetId="4">#REF!</definedName>
    <definedName name="IndCumDataDiag3Y">#REF!</definedName>
    <definedName name="IndCumDataDiag4Q" localSheetId="4">#REF!</definedName>
    <definedName name="IndCumDataDiag4Q">#REF!</definedName>
    <definedName name="IndCumDataDiag4Y" localSheetId="4">#REF!</definedName>
    <definedName name="IndCumDataDiag4Y">#REF!</definedName>
    <definedName name="IndDataArray1Q" localSheetId="4">#REF!</definedName>
    <definedName name="IndDataArray1Q">#REF!</definedName>
    <definedName name="IndDataArray1Y" localSheetId="4">#REF!</definedName>
    <definedName name="IndDataArray1Y">#REF!</definedName>
    <definedName name="IndDataArray2Q" localSheetId="4">#REF!</definedName>
    <definedName name="IndDataArray2Q">#REF!</definedName>
    <definedName name="IndDataArray2Y" localSheetId="4">#REF!</definedName>
    <definedName name="IndDataArray2Y">#REF!</definedName>
    <definedName name="IndDataArray3Q" localSheetId="4">#REF!</definedName>
    <definedName name="IndDataArray3Q">#REF!</definedName>
    <definedName name="IndDataArray3Y" localSheetId="4">#REF!</definedName>
    <definedName name="IndDataArray3Y">#REF!</definedName>
    <definedName name="IndDataArray4Q" localSheetId="4">#REF!</definedName>
    <definedName name="IndDataArray4Q">#REF!</definedName>
    <definedName name="IndDataArray4Y" localSheetId="4">#REF!</definedName>
    <definedName name="IndDataArray4Y">#REF!</definedName>
    <definedName name="IndDiag" localSheetId="4">#REF!</definedName>
    <definedName name="IndDiag">#REF!</definedName>
    <definedName name="IndExitSub" localSheetId="4">#REF!</definedName>
    <definedName name="IndExitSub">#REF!</definedName>
    <definedName name="IndexNumber1Q" localSheetId="4">#REF!</definedName>
    <definedName name="IndexNumber1Q">#REF!</definedName>
    <definedName name="IndexNumber1Y" localSheetId="4">#REF!</definedName>
    <definedName name="IndexNumber1Y">#REF!</definedName>
    <definedName name="IndexNumber2Q" localSheetId="4">#REF!</definedName>
    <definedName name="IndexNumber2Q">#REF!</definedName>
    <definedName name="IndexNumber2Y" localSheetId="4">#REF!</definedName>
    <definedName name="IndexNumber2Y">#REF!</definedName>
    <definedName name="IndexNumber3Q" localSheetId="4">#REF!</definedName>
    <definedName name="IndexNumber3Q">#REF!</definedName>
    <definedName name="IndexNumber3Y" localSheetId="4">#REF!</definedName>
    <definedName name="IndexNumber3Y">#REF!</definedName>
    <definedName name="IndexNumber4Q" localSheetId="4">#REF!</definedName>
    <definedName name="IndexNumber4Q">#REF!</definedName>
    <definedName name="IndexNumber4Y" localSheetId="4">#REF!</definedName>
    <definedName name="IndexNumber4Y">#REF!</definedName>
    <definedName name="IndFFpoint" localSheetId="4">#REF!</definedName>
    <definedName name="IndFFpoint">#REF!</definedName>
    <definedName name="IndicesInitQ" localSheetId="4">#REF!</definedName>
    <definedName name="IndicesInitQ">#REF!</definedName>
    <definedName name="IndicesInitQc" localSheetId="4">#REF!</definedName>
    <definedName name="IndicesInitQc">#REF!</definedName>
    <definedName name="IndicesInitY" localSheetId="4">#REF!</definedName>
    <definedName name="IndicesInitY">#REF!</definedName>
    <definedName name="IndicesInitYc" localSheetId="4">#REF!</definedName>
    <definedName name="IndicesInitYc">#REF!</definedName>
    <definedName name="IndicesPredQ" localSheetId="4">#REF!</definedName>
    <definedName name="IndicesPredQ">#REF!</definedName>
    <definedName name="IndicesPredQc" localSheetId="4">#REF!</definedName>
    <definedName name="IndicesPredQc">#REF!</definedName>
    <definedName name="IndicesPredY" localSheetId="4">#REF!</definedName>
    <definedName name="IndicesPredY">#REF!</definedName>
    <definedName name="IndicesPredYc" localSheetId="4">#REF!</definedName>
    <definedName name="IndicesPredYc">#REF!</definedName>
    <definedName name="IndicesRepoQ" localSheetId="4">#REF!</definedName>
    <definedName name="IndicesRepoQ">#REF!</definedName>
    <definedName name="IndicesRepoQc" localSheetId="4">#REF!</definedName>
    <definedName name="IndicesRepoQc">#REF!</definedName>
    <definedName name="IndicesRepoY" localSheetId="4">#REF!</definedName>
    <definedName name="IndicesRepoY">#REF!</definedName>
    <definedName name="IndicesRepoYc" localSheetId="4">#REF!</definedName>
    <definedName name="IndicesRepoYc">#REF!</definedName>
    <definedName name="IndRenewalDiagQ" localSheetId="4">#REF!</definedName>
    <definedName name="IndRenewalDiagQ">#REF!</definedName>
    <definedName name="IndRenewalDiagY" localSheetId="4">#REF!</definedName>
    <definedName name="IndRenewalDiagY">#REF!</definedName>
    <definedName name="IndTableInit" localSheetId="4">#REF!</definedName>
    <definedName name="IndTableInit">#REF!</definedName>
    <definedName name="IndTableInitCum" localSheetId="4">#REF!</definedName>
    <definedName name="IndTableInitCum">#REF!</definedName>
    <definedName name="IndTablePred" localSheetId="4">#REF!</definedName>
    <definedName name="IndTablePred">#REF!</definedName>
    <definedName name="IndTablePredCum" localSheetId="4">#REF!</definedName>
    <definedName name="IndTablePredCum">#REF!</definedName>
    <definedName name="IndTableRepo" localSheetId="4">#REF!</definedName>
    <definedName name="IndTableRepo">#REF!</definedName>
    <definedName name="IndTableRepoCum" localSheetId="4">#REF!</definedName>
    <definedName name="IndTableRepoCum">#REF!</definedName>
    <definedName name="infl">[4]!infl</definedName>
    <definedName name="intthr">[4]!intthr</definedName>
    <definedName name="ISTFIN_LIST">[13]TSheet!$P$2:$P$10</definedName>
    <definedName name="jjjj" localSheetId="4">'[10]Гр5(о)'!#REF!</definedName>
    <definedName name="jjjj">'[10]Гр5(о)'!#REF!</definedName>
    <definedName name="longer">[4]!longer</definedName>
    <definedName name="MONTH_PERIOD">[7]Титульный!$F$22</definedName>
    <definedName name="neneenen" localSheetId="4">#REF!</definedName>
    <definedName name="neneenen">#REF!</definedName>
    <definedName name="NTB">[4]!NTB</definedName>
    <definedName name="PeriodFig1Q" localSheetId="4">#REF!</definedName>
    <definedName name="PeriodFig1Q">#REF!</definedName>
    <definedName name="PeriodFig1Y" localSheetId="4">#REF!</definedName>
    <definedName name="PeriodFig1Y">#REF!</definedName>
    <definedName name="PeriodFig2Q" localSheetId="4">#REF!</definedName>
    <definedName name="PeriodFig2Q">#REF!</definedName>
    <definedName name="PeriodFig2Y" localSheetId="4">#REF!</definedName>
    <definedName name="PeriodFig2Y">#REF!</definedName>
    <definedName name="PeriodLastYearName">[5]ФедД!$AH$20</definedName>
    <definedName name="PeriodQ" localSheetId="4">#REF!</definedName>
    <definedName name="PeriodQ">#REF!</definedName>
    <definedName name="PeriodThisYearName">[5]ФедД!$AG$20</definedName>
    <definedName name="PeriodY" localSheetId="4">#REF!</definedName>
    <definedName name="PeriodY">#REF!</definedName>
    <definedName name="qqqwdq" localSheetId="4">'[9]Текущие цены'!#REF!</definedName>
    <definedName name="qqqwdq">'[9]Текущие цены'!#REF!</definedName>
    <definedName name="qwqw">[8]Переменные!$B$2</definedName>
    <definedName name="RenewalDiagQ" localSheetId="4">#REF!</definedName>
    <definedName name="RenewalDiagQ">#REF!</definedName>
    <definedName name="RenewalDiagY" localSheetId="4">#REF!</definedName>
    <definedName name="RenewalDiagY">#REF!</definedName>
    <definedName name="rgrgrg" localSheetId="4">#REF!</definedName>
    <definedName name="rgrgrg">#REF!</definedName>
    <definedName name="rngArea11" localSheetId="4">[14]проверялка!#REF!</definedName>
    <definedName name="rngArea11">[14]проверялка!#REF!</definedName>
    <definedName name="rngArea14" localSheetId="4">[14]проверялка!#REF!</definedName>
    <definedName name="rngArea14">[14]проверялка!#REF!</definedName>
    <definedName name="rngArea15" localSheetId="4">[14]проверялка!#REF!</definedName>
    <definedName name="rngArea15">[14]проверялка!#REF!</definedName>
    <definedName name="rngArea16" localSheetId="4">[14]проверялка!#REF!</definedName>
    <definedName name="rngArea16">[14]проверялка!#REF!</definedName>
    <definedName name="rngArea17" localSheetId="4">[14]проверялка!#REF!</definedName>
    <definedName name="rngArea17">[14]проверялка!#REF!</definedName>
    <definedName name="rngArea18" localSheetId="4">[14]проверялка!#REF!</definedName>
    <definedName name="rngArea18">[14]проверялка!#REF!</definedName>
    <definedName name="rngArea2" localSheetId="4">[14]проверялка!#REF!</definedName>
    <definedName name="rngArea2">[14]проверялка!#REF!</definedName>
    <definedName name="rngArea20" localSheetId="4">[14]проверялка!#REF!</definedName>
    <definedName name="rngArea20">[14]проверялка!#REF!</definedName>
    <definedName name="rngArea21" localSheetId="4">[14]проверялка!#REF!</definedName>
    <definedName name="rngArea21">[14]проверялка!#REF!</definedName>
    <definedName name="rngArea22" localSheetId="4">[14]проверялка!#REF!</definedName>
    <definedName name="rngArea22">[14]проверялка!#REF!</definedName>
    <definedName name="rngArea3" localSheetId="4">[14]проверялка!#REF!</definedName>
    <definedName name="rngArea3">[14]проверялка!#REF!</definedName>
    <definedName name="rngArea30" localSheetId="4">[14]проверялка!#REF!</definedName>
    <definedName name="rngArea30">[14]проверялка!#REF!</definedName>
    <definedName name="rngArea32" localSheetId="4">[14]проверялка!#REF!</definedName>
    <definedName name="rngArea32">[14]проверялка!#REF!</definedName>
    <definedName name="rngArea33" localSheetId="4">[14]проверялка!#REF!</definedName>
    <definedName name="rngArea33">[14]проверялка!#REF!</definedName>
    <definedName name="rngArea34" localSheetId="4">[14]проверялка!#REF!</definedName>
    <definedName name="rngArea34">[14]проверялка!#REF!</definedName>
    <definedName name="rngArea35" localSheetId="4">[14]проверялка!#REF!</definedName>
    <definedName name="rngArea35">[14]проверялка!#REF!</definedName>
    <definedName name="rngArea36" localSheetId="4">[14]проверялка!#REF!</definedName>
    <definedName name="rngArea36">[14]проверялка!#REF!</definedName>
    <definedName name="rngArea37" localSheetId="4">[14]проверялка!#REF!</definedName>
    <definedName name="rngArea37">[14]проверялка!#REF!</definedName>
    <definedName name="rngArea38" localSheetId="4">[14]проверялка!#REF!</definedName>
    <definedName name="rngArea38">[14]проверялка!#REF!</definedName>
    <definedName name="rngArea4" localSheetId="4">[14]проверялка!#REF!</definedName>
    <definedName name="rngArea4">[14]проверялка!#REF!</definedName>
    <definedName name="rngArea5" localSheetId="4">[14]проверялка!#REF!</definedName>
    <definedName name="rngArea5">[14]проверялка!#REF!</definedName>
    <definedName name="rngArea6" localSheetId="4">[14]проверялка!#REF!</definedName>
    <definedName name="rngArea6">[14]проверялка!#REF!</definedName>
    <definedName name="rngArea8" localSheetId="4">[14]проверялка!#REF!</definedName>
    <definedName name="rngArea8">[14]проверялка!#REF!</definedName>
    <definedName name="rngArea9" localSheetId="4">[14]проверялка!#REF!</definedName>
    <definedName name="rngArea9">[14]проверялка!#REF!</definedName>
    <definedName name="rrrr" localSheetId="4">#REF!</definedName>
    <definedName name="rrrr">#REF!</definedName>
    <definedName name="rsstdrykdty">[4]!rsstdrykdty</definedName>
    <definedName name="same">[4]!same</definedName>
    <definedName name="sdfgrt" localSheetId="4">#REF!</definedName>
    <definedName name="sdfgrt">#REF!</definedName>
    <definedName name="sdfsdfsd" localSheetId="4">#REF!</definedName>
    <definedName name="sdfsdfsd">#REF!</definedName>
    <definedName name="sfdfsdfsd" localSheetId="4">#REF!</definedName>
    <definedName name="sfdfsdfsd">#REF!</definedName>
    <definedName name="short">[15]!short</definedName>
    <definedName name="Summa" localSheetId="4">#REF!</definedName>
    <definedName name="Summa">#REF!</definedName>
    <definedName name="Summa0" localSheetId="4">#REF!</definedName>
    <definedName name="Summa0">#REF!</definedName>
    <definedName name="szd" localSheetId="4">#REF!</definedName>
    <definedName name="szd">#REF!</definedName>
    <definedName name="TableDiag1Q" localSheetId="4">#REF!</definedName>
    <definedName name="TableDiag1Q">#REF!</definedName>
    <definedName name="TableDiag1Y" localSheetId="4">#REF!</definedName>
    <definedName name="TableDiag1Y">#REF!</definedName>
    <definedName name="TableDiag2Q" localSheetId="4">#REF!</definedName>
    <definedName name="TableDiag2Q">#REF!</definedName>
    <definedName name="TableDiag2Y" localSheetId="4">#REF!</definedName>
    <definedName name="TableDiag2Y">#REF!</definedName>
    <definedName name="TableDiag3Q" localSheetId="4">#REF!</definedName>
    <definedName name="TableDiag3Q">#REF!</definedName>
    <definedName name="TableDiag3Y" localSheetId="4">#REF!</definedName>
    <definedName name="TableDiag3Y">#REF!</definedName>
    <definedName name="TableDiag4Q" localSheetId="4">#REF!</definedName>
    <definedName name="TableDiag4Q">#REF!</definedName>
    <definedName name="TableDiag4Y" localSheetId="4">#REF!</definedName>
    <definedName name="TableDiag4Y">#REF!</definedName>
    <definedName name="TableInitQ" localSheetId="4">#REF!</definedName>
    <definedName name="TableInitQ">#REF!</definedName>
    <definedName name="TableInitQc" localSheetId="4">#REF!</definedName>
    <definedName name="TableInitQc">#REF!</definedName>
    <definedName name="TableInitY" localSheetId="4">#REF!</definedName>
    <definedName name="TableInitY">#REF!</definedName>
    <definedName name="TableInitYc" localSheetId="4">#REF!</definedName>
    <definedName name="TableInitYc">#REF!</definedName>
    <definedName name="TablePredQ" localSheetId="4">#REF!</definedName>
    <definedName name="TablePredQ">#REF!</definedName>
    <definedName name="TablePredQc" localSheetId="4">#REF!</definedName>
    <definedName name="TablePredQc">#REF!</definedName>
    <definedName name="TablePredY" localSheetId="4">#REF!</definedName>
    <definedName name="TablePredY">#REF!</definedName>
    <definedName name="TablePredYc" localSheetId="4">#REF!</definedName>
    <definedName name="TablePredYc">#REF!</definedName>
    <definedName name="TableRepoQ" localSheetId="4">#REF!</definedName>
    <definedName name="TableRepoQ">#REF!</definedName>
    <definedName name="TableRepoQc" localSheetId="4">#REF!</definedName>
    <definedName name="TableRepoQc">#REF!</definedName>
    <definedName name="TableRepoY" localSheetId="4">#REF!</definedName>
    <definedName name="TableRepoY">#REF!</definedName>
    <definedName name="TableRepoYc" localSheetId="4">#REF!</definedName>
    <definedName name="TableRepoYc">#REF!</definedName>
    <definedName name="Thr">[4]!Thr</definedName>
    <definedName name="thrthtr" localSheetId="4">'[9]Текущие цены'!#REF!</definedName>
    <definedName name="thrthtr">'[9]Текущие цены'!#REF!</definedName>
    <definedName name="time" localSheetId="4">#REF!</definedName>
    <definedName name="time">#REF!</definedName>
    <definedName name="title">'[16]Огл. Графиков'!$B$2:$B$31</definedName>
    <definedName name="tte" localSheetId="4">#REF!</definedName>
    <definedName name="tte">#REF!</definedName>
    <definedName name="tthghtg" localSheetId="4">'[10]Гр5(о)'!#REF!</definedName>
    <definedName name="tthghtg">'[10]Гр5(о)'!#REF!</definedName>
    <definedName name="uklcgktxdyk">[4]!uklcgktxdyk</definedName>
    <definedName name="VERSION">[7]TSheet!$B$4</definedName>
    <definedName name="wbrate" localSheetId="4">[17]multilats!#REF!</definedName>
    <definedName name="wbrate">[17]multilats!#REF!</definedName>
    <definedName name="wCG" localSheetId="4">#REF!</definedName>
    <definedName name="wCG">#REF!</definedName>
    <definedName name="wCH" localSheetId="4">#REF!</definedName>
    <definedName name="wCH">#REF!</definedName>
    <definedName name="wCN" localSheetId="4">#REF!</definedName>
    <definedName name="wCN">#REF!</definedName>
    <definedName name="wefwefwe" localSheetId="4">'[10]Гр5(о)'!#REF!</definedName>
    <definedName name="wefwefwe">'[10]Гр5(о)'!#REF!</definedName>
    <definedName name="wEX" localSheetId="4">#REF!</definedName>
    <definedName name="wEX">#REF!</definedName>
    <definedName name="wfefwefwe" localSheetId="4">[1]ПРОГНОЗ_1!#REF!</definedName>
    <definedName name="wfefwefwe">[1]ПРОГНОЗ_1!#REF!</definedName>
    <definedName name="wFF" localSheetId="4">#REF!</definedName>
    <definedName name="wFF">#REF!</definedName>
    <definedName name="wqwqwqwwqq" localSheetId="4">#REF!</definedName>
    <definedName name="wqwqwqwwqq">#REF!</definedName>
    <definedName name="YEAR_PERIOD">[7]Титульный!$F$21</definedName>
    <definedName name="ytewwhwn" localSheetId="4">#REF!</definedName>
    <definedName name="ytewwhwn">#REF!</definedName>
    <definedName name="Z_01CA8EBB_0C4C_4010_811F_073E57232CD7_.wvu.FilterData" localSheetId="1" hidden="1">Дефляторы!$A$6:$A$108</definedName>
    <definedName name="Z_01CA8EBB_0C4C_4010_811F_073E57232CD7_.wvu.FilterData" localSheetId="4" hidden="1">'Дефляторы (26.09.2025)'!$A$6:$A$108</definedName>
    <definedName name="Z_0ED5301B_3B9B_4028_A009_D402EF13F98D_.wvu.FilterData" localSheetId="1" hidden="1">Дефляторы!$A$6:$A$101</definedName>
    <definedName name="Z_0ED5301B_3B9B_4028_A009_D402EF13F98D_.wvu.FilterData" localSheetId="4" hidden="1">'Дефляторы (26.09.2025)'!$A$6:$A$101</definedName>
    <definedName name="Z_13B89219_28C6_4883_87AC_E0D1795AD51D_.wvu.FilterData" localSheetId="1" hidden="1">Дефляторы!$A$6:$A$101</definedName>
    <definedName name="Z_13B89219_28C6_4883_87AC_E0D1795AD51D_.wvu.FilterData" localSheetId="4" hidden="1">'Дефляторы (26.09.2025)'!$A$6:$A$101</definedName>
    <definedName name="Z_268023C0_9BC0_40EB_A535_38BF110897FA_.wvu.FilterData" localSheetId="1" hidden="1">Дефляторы!$A$6:$A$101</definedName>
    <definedName name="Z_268023C0_9BC0_40EB_A535_38BF110897FA_.wvu.FilterData" localSheetId="4" hidden="1">'Дефляторы (26.09.2025)'!$A$6:$A$101</definedName>
    <definedName name="Z_3DEEBB3D_1270_47DE_834F_86032DB959D9_.wvu.FilterData" localSheetId="1" hidden="1">Дефляторы!$A$6:$A$101</definedName>
    <definedName name="Z_3DEEBB3D_1270_47DE_834F_86032DB959D9_.wvu.FilterData" localSheetId="4" hidden="1">'Дефляторы (26.09.2025)'!$A$6:$A$101</definedName>
    <definedName name="Z_4E2D07F0_76DB_4630_BC1D_F4D5A502B378_.wvu.FilterData" localSheetId="1" hidden="1">Дефляторы!$A$6:$A$101</definedName>
    <definedName name="Z_4E2D07F0_76DB_4630_BC1D_F4D5A502B378_.wvu.FilterData" localSheetId="4" hidden="1">'Дефляторы (26.09.2025)'!$A$6:$A$101</definedName>
    <definedName name="Z_572ABAB9_340C_418A_A9AD_B19F14213DA2_.wvu.FilterData" localSheetId="1" hidden="1">Дефляторы!$A$6:$A$101</definedName>
    <definedName name="Z_572ABAB9_340C_418A_A9AD_B19F14213DA2_.wvu.FilterData" localSheetId="4" hidden="1">'Дефляторы (26.09.2025)'!$A$6:$A$101</definedName>
    <definedName name="Z_ABD7BA35_04E1_43E0_AC75_033C3CA6FF3C_.wvu.Cols" localSheetId="1" hidden="1">Дефляторы!#REF!,Дефляторы!#REF!</definedName>
    <definedName name="Z_ABD7BA35_04E1_43E0_AC75_033C3CA6FF3C_.wvu.Cols" localSheetId="4" hidden="1">'Дефляторы (26.09.2025)'!#REF!,'Дефляторы (26.09.2025)'!#REF!</definedName>
    <definedName name="Z_ABD7BA35_04E1_43E0_AC75_033C3CA6FF3C_.wvu.FilterData" localSheetId="1" hidden="1">Дефляторы!$A$6:$A$101</definedName>
    <definedName name="Z_ABD7BA35_04E1_43E0_AC75_033C3CA6FF3C_.wvu.FilterData" localSheetId="4" hidden="1">'Дефляторы (26.09.2025)'!$A$6:$A$101</definedName>
    <definedName name="Z_ABD7BA35_04E1_43E0_AC75_033C3CA6FF3C_.wvu.PrintArea" localSheetId="1" hidden="1">Дефляторы!$A$6:$F$101</definedName>
    <definedName name="Z_ABD7BA35_04E1_43E0_AC75_033C3CA6FF3C_.wvu.PrintArea" localSheetId="4" hidden="1">'Дефляторы (26.09.2025)'!$A$6:$F$101</definedName>
    <definedName name="Z_C73CA27E_77B2_422A_A773_B235904BACA3_.wvu.Cols" localSheetId="1" hidden="1">Дефляторы!#REF!,Дефляторы!#REF!</definedName>
    <definedName name="Z_C73CA27E_77B2_422A_A773_B235904BACA3_.wvu.Cols" localSheetId="4" hidden="1">'Дефляторы (26.09.2025)'!#REF!,'Дефляторы (26.09.2025)'!#REF!</definedName>
    <definedName name="Z_C73CA27E_77B2_422A_A773_B235904BACA3_.wvu.FilterData" localSheetId="1" hidden="1">Дефляторы!$A$6:$A$101</definedName>
    <definedName name="Z_C73CA27E_77B2_422A_A773_B235904BACA3_.wvu.FilterData" localSheetId="4" hidden="1">'Дефляторы (26.09.2025)'!$A$6:$A$101</definedName>
    <definedName name="Z_C73CA27E_77B2_422A_A773_B235904BACA3_.wvu.PrintArea" localSheetId="1" hidden="1">Дефляторы!$A$6:$F$101</definedName>
    <definedName name="Z_C73CA27E_77B2_422A_A773_B235904BACA3_.wvu.PrintArea" localSheetId="4" hidden="1">'Дефляторы (26.09.2025)'!$A$6:$F$101</definedName>
    <definedName name="Z_D49940EF_113F_4789_B6E7_8353B816853A_.wvu.Cols" localSheetId="1" hidden="1">Дефляторы!#REF!,Дефляторы!#REF!</definedName>
    <definedName name="Z_D49940EF_113F_4789_B6E7_8353B816853A_.wvu.Cols" localSheetId="4" hidden="1">'Дефляторы (26.09.2025)'!#REF!,'Дефляторы (26.09.2025)'!#REF!</definedName>
    <definedName name="Z_D49940EF_113F_4789_B6E7_8353B816853A_.wvu.FilterData" localSheetId="1" hidden="1">Дефляторы!$A$6:$A$101</definedName>
    <definedName name="Z_D49940EF_113F_4789_B6E7_8353B816853A_.wvu.FilterData" localSheetId="4" hidden="1">'Дефляторы (26.09.2025)'!$A$6:$A$101</definedName>
    <definedName name="Z_D49940EF_113F_4789_B6E7_8353B816853A_.wvu.PrintArea" localSheetId="1" hidden="1">Дефляторы!$A$6:$F$101</definedName>
    <definedName name="Z_D49940EF_113F_4789_B6E7_8353B816853A_.wvu.PrintArea" localSheetId="4" hidden="1">'Дефляторы (26.09.2025)'!$A$6:$F$101</definedName>
    <definedName name="Z_DCC68DFC_E4AF_484C_822A_D560C6D52926_.wvu.FilterData" localSheetId="1" hidden="1">Дефляторы!$A$6:$A$101</definedName>
    <definedName name="Z_DCC68DFC_E4AF_484C_822A_D560C6D52926_.wvu.FilterData" localSheetId="4" hidden="1">'Дефляторы (26.09.2025)'!$A$6:$A$101</definedName>
    <definedName name="Z_E55F6B6A_DBD3_4117_B149_A082390B8D13_.wvu.Cols" localSheetId="1" hidden="1">Дефляторы!#REF!,Дефляторы!#REF!</definedName>
    <definedName name="Z_E55F6B6A_DBD3_4117_B149_A082390B8D13_.wvu.Cols" localSheetId="4" hidden="1">'Дефляторы (26.09.2025)'!#REF!,'Дефляторы (26.09.2025)'!#REF!</definedName>
    <definedName name="Z_E55F6B6A_DBD3_4117_B149_A082390B8D13_.wvu.FilterData" localSheetId="1" hidden="1">Дефляторы!$A$6:$A$101</definedName>
    <definedName name="Z_E55F6B6A_DBD3_4117_B149_A082390B8D13_.wvu.FilterData" localSheetId="4" hidden="1">'Дефляторы (26.09.2025)'!$A$6:$A$101</definedName>
    <definedName name="Z_E55F6B6A_DBD3_4117_B149_A082390B8D13_.wvu.PrintArea" localSheetId="1" hidden="1">Дефляторы!$A$6:$F$101</definedName>
    <definedName name="Z_E55F6B6A_DBD3_4117_B149_A082390B8D13_.wvu.PrintArea" localSheetId="4" hidden="1">'Дефляторы (26.09.2025)'!$A$6:$F$101</definedName>
    <definedName name="Z_E9547856_3045_49CA_B3C7_618D2DA21087_.wvu.FilterData" localSheetId="1" hidden="1">Дефляторы!$A$6:$A$101</definedName>
    <definedName name="Z_E9547856_3045_49CA_B3C7_618D2DA21087_.wvu.FilterData" localSheetId="4" hidden="1">'Дефляторы (26.09.2025)'!$A$6:$A$101</definedName>
    <definedName name="Z_E9D4ABE5_580B_4EA1_8057_CB16EE65A5F9_.wvu.FilterData" localSheetId="1" hidden="1">Дефляторы!$A$6:$A$101</definedName>
    <definedName name="Z_E9D4ABE5_580B_4EA1_8057_CB16EE65A5F9_.wvu.FilterData" localSheetId="4" hidden="1">'Дефляторы (26.09.2025)'!$A$6:$A$101</definedName>
    <definedName name="Z_F49A5623_9435_4BAA_98DE_EAAB0061DE16_.wvu.FilterData" localSheetId="1" hidden="1">Дефляторы!$A$6:$A$101</definedName>
    <definedName name="Z_F49A5623_9435_4BAA_98DE_EAAB0061DE16_.wvu.FilterData" localSheetId="4" hidden="1">'Дефляторы (26.09.2025)'!$A$6:$A$101</definedName>
    <definedName name="а" localSheetId="4">#REF!</definedName>
    <definedName name="а">#REF!</definedName>
    <definedName name="ааа" localSheetId="4">#REF!</definedName>
    <definedName name="ааа">#REF!</definedName>
    <definedName name="анлвегбюв6унув6">[4]!анлвегбюв6унув6</definedName>
    <definedName name="АнМ" localSheetId="4">'[10]Гр5(о)'!#REF!</definedName>
    <definedName name="АнМ">'[10]Гр5(о)'!#REF!</definedName>
    <definedName name="БазовыйГодЦены" localSheetId="6">[18]ИД!$A$4</definedName>
    <definedName name="БазовыйГодЦены" localSheetId="7">[18]ИД!$A$4</definedName>
    <definedName name="БазовыйГодЦены" localSheetId="8">[18]ИД!$A$4</definedName>
    <definedName name="БазовыйГодЦены" localSheetId="9">[18]ИД!$A$4</definedName>
    <definedName name="БазовыйГодЦены" localSheetId="10">[18]ИД!$A$4</definedName>
    <definedName name="БазовыйГодЦены" localSheetId="1">#REF!</definedName>
    <definedName name="БазовыйГодЦены" localSheetId="4">#REF!</definedName>
    <definedName name="БазовыйГодЦены" localSheetId="5">'[19]Уд. показатели'!#REF!</definedName>
    <definedName name="БазовыйГодЦены" localSheetId="2">'[20]Удельные показатели'!#REF!</definedName>
    <definedName name="БазовыйГодЦены" localSheetId="13">#REF!</definedName>
    <definedName name="БазовыйГодЦены" localSheetId="12">#REF!</definedName>
    <definedName name="БазовыйГодЦены" localSheetId="3">'[19]Уд. показатели'!#REF!</definedName>
    <definedName name="БазовыйГодЦены">#REF!</definedName>
    <definedName name="вв" localSheetId="4">[1]ПРОГНОЗ_1!#REF!</definedName>
    <definedName name="вв">[1]ПРОГНОЗ_1!#REF!</definedName>
    <definedName name="Вып_н_2003" localSheetId="4">'[9]Текущие цены'!#REF!</definedName>
    <definedName name="Вып_н_2003">'[9]Текущие цены'!#REF!</definedName>
    <definedName name="вып_н_2004" localSheetId="4">'[9]Текущие цены'!#REF!</definedName>
    <definedName name="вып_н_2004">'[9]Текущие цены'!#REF!</definedName>
    <definedName name="Вып_ОФ_с_пц">[16]рабочий!$Y$202:$AP$224</definedName>
    <definedName name="Вып_оф_с_цпг" localSheetId="4">'[9]Текущие цены'!#REF!</definedName>
    <definedName name="Вып_оф_с_цпг">'[9]Текущие цены'!#REF!</definedName>
    <definedName name="Вып_с_новых_ОФ">[16]рабочий!$Y$277:$AP$299</definedName>
    <definedName name="Выход">[6]Управление!$AF$20</definedName>
    <definedName name="гннг">[3]Переменные!$B$12</definedName>
    <definedName name="год1" localSheetId="4">#REF!</definedName>
    <definedName name="год1" localSheetId="2">#REF!</definedName>
    <definedName name="год1">#REF!</definedName>
    <definedName name="ГодНачала" localSheetId="1">[18]ИД!$B$4</definedName>
    <definedName name="ГодНачала" localSheetId="4">[18]ИД!$B$4</definedName>
    <definedName name="ГодНачала" localSheetId="2">'[21]ИД общее'!$B$4</definedName>
    <definedName name="ГодНачала" localSheetId="12">'[21]ИД общее'!$B$4</definedName>
    <definedName name="ГодНачала">[18]ИД!$B$4</definedName>
    <definedName name="ГодОкончания" localSheetId="1">[18]ИД!$C$4</definedName>
    <definedName name="ГодОкончания" localSheetId="4">[18]ИД!$C$4</definedName>
    <definedName name="ГодОкончания" localSheetId="2">'[21]ИД общее'!$C$4</definedName>
    <definedName name="ГодОкончания" localSheetId="12">'[21]ИД общее'!$C$4</definedName>
    <definedName name="ГодОкончания">[18]ИД!$C$4</definedName>
    <definedName name="График">"Диагр. 4"</definedName>
    <definedName name="ГруппаУдельниковИсточники">'[21]ИД источники'!$A$4</definedName>
    <definedName name="ГруппаУдельниковСети" localSheetId="6">#REF!</definedName>
    <definedName name="ГруппаУдельниковСети" localSheetId="7">#REF!</definedName>
    <definedName name="ГруппаУдельниковСети" localSheetId="8">#REF!</definedName>
    <definedName name="ГруппаУдельниковСети" localSheetId="9">#REF!</definedName>
    <definedName name="ГруппаУдельниковСети" localSheetId="10">#REF!</definedName>
    <definedName name="ГруппаУдельниковСети" localSheetId="1">#REF!</definedName>
    <definedName name="ГруппаУдельниковСети" localSheetId="4">#REF!</definedName>
    <definedName name="ГруппаУдельниковСети" localSheetId="5">#REF!</definedName>
    <definedName name="ГруппаУдельниковСети" localSheetId="2">#REF!</definedName>
    <definedName name="ГруппаУдельниковСети" localSheetId="12">#REF!</definedName>
    <definedName name="ГруппаУдельниковСети">#REF!</definedName>
    <definedName name="ГруппыУдельников" localSheetId="6">[22]ИД!$M$7:$M$9</definedName>
    <definedName name="ГруппыУдельников" localSheetId="7">[22]ИД!$M$7:$M$9</definedName>
    <definedName name="ГруппыУдельников" localSheetId="8">[22]ИД!$M$7:$M$9</definedName>
    <definedName name="ГруппыУдельников" localSheetId="9">[22]ИД!$M$7:$M$9</definedName>
    <definedName name="ГруппыУдельников" localSheetId="10">[22]ИД!$M$7:$M$9</definedName>
    <definedName name="ГруппыУдельников" localSheetId="1">[23]ИД!$M$7:$M$9</definedName>
    <definedName name="ГруппыУдельников" localSheetId="4">[23]ИД!$M$7:$M$9</definedName>
    <definedName name="ГруппыУдельников" localSheetId="2">[23]ИД!$M$7:$M$9</definedName>
    <definedName name="ГруппыУдельников" localSheetId="12">[23]ИД!$M$7:$M$9</definedName>
    <definedName name="ГруппыУдельников">[24]ИД!$M$7:$M$9</definedName>
    <definedName name="ГруппыУдельниковИсточники">'[21]ИД источники'!$I$10:$I$12</definedName>
    <definedName name="ГруппыУдельниковСети" localSheetId="6">#REF!</definedName>
    <definedName name="ГруппыУдельниковСети" localSheetId="7">#REF!</definedName>
    <definedName name="ГруппыУдельниковСети" localSheetId="8">#REF!</definedName>
    <definedName name="ГруппыУдельниковСети" localSheetId="9">#REF!</definedName>
    <definedName name="ГруппыУдельниковСети" localSheetId="10">#REF!</definedName>
    <definedName name="ГруппыУдельниковСети" localSheetId="1">#REF!</definedName>
    <definedName name="ГруппыУдельниковСети" localSheetId="4">#REF!</definedName>
    <definedName name="ГруппыУдельниковСети" localSheetId="5">#REF!</definedName>
    <definedName name="ГруппыУдельниковСети" localSheetId="2">#REF!</definedName>
    <definedName name="ГруппыУдельниковСети" localSheetId="12">#REF!</definedName>
    <definedName name="ГруппыУдельниковСети">#REF!</definedName>
    <definedName name="дд" localSheetId="4">#REF!</definedName>
    <definedName name="дд">#REF!</definedName>
    <definedName name="дефл" localSheetId="4">#REF!</definedName>
    <definedName name="дефл">#REF!</definedName>
    <definedName name="Дефл_ц_пред_год">'[16]Текущие цены'!$AT$36:$BK$58</definedName>
    <definedName name="Дефлятор_годовой">'[16]Текущие цены'!$Y$4:$AP$27</definedName>
    <definedName name="Дефлятор_цепной">'[16]Текущие цены'!$Y$36:$AP$58</definedName>
    <definedName name="ДоляТепла">'[21]ИД общее'!$J$49</definedName>
    <definedName name="ДС" localSheetId="4">#REF!</definedName>
    <definedName name="ДС">#REF!</definedName>
    <definedName name="ее">[4]!ее</definedName>
    <definedName name="_xlnm.Print_Titles" localSheetId="1">Дефляторы!$6:$7</definedName>
    <definedName name="_xlnm.Print_Titles" localSheetId="4">'Дефляторы (26.09.2025)'!$6:$7</definedName>
    <definedName name="зазаза">[4]!зазаза</definedName>
    <definedName name="зз" localSheetId="4">#REF!</definedName>
    <definedName name="зз">#REF!</definedName>
    <definedName name="иии" localSheetId="4">#REF!</definedName>
    <definedName name="иии">#REF!</definedName>
    <definedName name="кк" localSheetId="4">#REF!</definedName>
    <definedName name="кк">#REF!</definedName>
    <definedName name="кнкери">[4]!кнкери</definedName>
    <definedName name="ллл" localSheetId="4">#REF!</definedName>
    <definedName name="ллл">#REF!</definedName>
    <definedName name="лораловра" localSheetId="4">[1]ПРОГНОЗ_1!#REF!</definedName>
    <definedName name="лораловра">[1]ПРОГНОЗ_1!#REF!</definedName>
    <definedName name="лрлрлр">[4]!лрлрлр</definedName>
    <definedName name="М1" localSheetId="4">[1]ПРОГНОЗ_1!#REF!</definedName>
    <definedName name="М1">[1]ПРОГНОЗ_1!#REF!</definedName>
    <definedName name="Модель2" localSheetId="4">#REF!</definedName>
    <definedName name="Модель2">#REF!</definedName>
    <definedName name="Мониторинг1" localSheetId="4">'[10]Гр5(о)'!#REF!</definedName>
    <definedName name="Мониторинг1">'[10]Гр5(о)'!#REF!</definedName>
    <definedName name="НазваниеСписка">[18]ИД!$H$10:$H$12</definedName>
    <definedName name="НаименованиеГруппыУдельников">[22]ИД!$D$4</definedName>
    <definedName name="НалогооблагаемыйОбъемИмпортаИзСтранДальнегоЗарубежья_ОформляемыйВ_республикаАрмения.млрддолл" localSheetId="4">'[14]Внеш.торг превью и счёт'!#REF!</definedName>
    <definedName name="НалогооблагаемыйОбъемИмпортаИзСтранДальнегоЗарубежья_ОформляемыйВ_республикаАрмения.млрддолл">'[14]Внеш.торг превью и счёт'!#REF!</definedName>
    <definedName name="НалогооблагаемыйОбъемИмпортаИзСтранДальнегоЗарубежья_ОформляемыйВ_республикаБеларусь.млрддолл" localSheetId="4">'[14]Внеш.торг превью и счёт'!#REF!</definedName>
    <definedName name="НалогооблагаемыйОбъемИмпортаИзСтранДальнегоЗарубежья_ОформляемыйВ_республикаБеларусь.млрддолл">'[14]Внеш.торг превью и счёт'!#REF!</definedName>
    <definedName name="НалогооблагаемыйОбъемИмпортаИзСтранДальнегоЗарубежья_ОформляемыйВ_республикаКазахстан.млрддолл" localSheetId="4">'[14]Внеш.торг превью и счёт'!#REF!</definedName>
    <definedName name="НалогооблагаемыйОбъемИмпортаИзСтранДальнегоЗарубежья_ОформляемыйВ_республикаКазахстан.млрддолл">'[14]Внеш.торг превью и счёт'!#REF!</definedName>
    <definedName name="НалогооблагаемыйОбъемИмпортаИзСтранДальнегоЗарубежья_ОформляемыйВ_республикаКыргызстан.млрддолл" localSheetId="4">'[14]Внеш.торг превью и счёт'!#REF!</definedName>
    <definedName name="НалогооблагаемыйОбъемИмпортаИзСтранДальнегоЗарубежья_ОформляемыйВ_республикаКыргызстан.млрддолл">'[14]Внеш.торг превью и счёт'!#REF!</definedName>
    <definedName name="НДС" localSheetId="1">[18]ИД!$E$4</definedName>
    <definedName name="НДС" localSheetId="4">[18]ИД!$E$4</definedName>
    <definedName name="НДС" localSheetId="2">'[21]ИД общее'!$D$4</definedName>
    <definedName name="НДС" localSheetId="12">'[21]ИД общее'!$D$4</definedName>
    <definedName name="НДС">[18]ИД!$E$4</definedName>
    <definedName name="НепредвидимыеРасходы">'[21]ИД общее'!$J$48</definedName>
    <definedName name="НесырьевойЭкспорт1_Ненефтегазовый_вкл.Нефтепродукты_несырьевойНенефтегазовый.МлрдДолл" localSheetId="4">'[14]8.Ст-ра (эк.им.)'!#REF!</definedName>
    <definedName name="НесырьевойЭкспорт1_Ненефтегазовый_вкл.Нефтепродукты_несырьевойНенефтегазовый.МлрдДолл">'[14]8.Ст-ра (эк.им.)'!#REF!</definedName>
    <definedName name="НесырьевойЭкспорт1_Ненефтегазовый_вкл.Нефтепродукты_несырьевойНенефтегазовый.ТемпРоста" localSheetId="4">'[14]8.Ст-ра (эк.им.)'!#REF!</definedName>
    <definedName name="НесырьевойЭкспорт1_Ненефтегазовый_вкл.Нефтепродукты_несырьевойНенефтегазовый.ТемпРоста">'[14]8.Ст-ра (эк.им.)'!#REF!</definedName>
    <definedName name="НесырьевойЭкспорт1_Ненефтегазовый_вкл.Нефтепродукты_прочийСырьевойНетопливный.МлрдДолл" localSheetId="4">'[14]8.Ст-ра (эк.им.)'!#REF!</definedName>
    <definedName name="НесырьевойЭкспорт1_Ненефтегазовый_вкл.Нефтепродукты_прочийСырьевойНетопливный.МлрдДолл">'[14]8.Ст-ра (эк.им.)'!#REF!</definedName>
    <definedName name="НесырьевойЭкспорт1_Ненефтегазовый_вкл.Нефтепродукты_прочийСырьевойНетопливный.ТемпРоста" localSheetId="4">'[14]8.Ст-ра (эк.им.)'!#REF!</definedName>
    <definedName name="НесырьевойЭкспорт1_Ненефтегазовый_вкл.Нефтепродукты_прочийСырьевойНетопливный.ТемпРоста">'[14]8.Ст-ра (эк.им.)'!#REF!</definedName>
    <definedName name="НесырьевойЭкспортНесырьевойЭкспорт_безУчетаСпгИУгля_.МлрдДолл" localSheetId="4">'[14]8.Ст-ра (эк.им.)'!#REF!</definedName>
    <definedName name="НесырьевойЭкспортНесырьевойЭкспорт_безУчетаСпгИУгля_.МлрдДолл">'[14]8.Ст-ра (эк.им.)'!#REF!</definedName>
    <definedName name="НесырьевойЭкспортнесырьевойЭкспорт_безУчетаСпгИУгля_.ТемпРоста" localSheetId="4">'[14]8.Ст-ра (эк.им.)'!#REF!</definedName>
    <definedName name="НесырьевойЭкспортнесырьевойЭкспорт_безУчетаСпгИУгля_.ТемпРоста">'[14]8.Ст-ра (эк.им.)'!#REF!</definedName>
    <definedName name="нн" localSheetId="4">#REF!</definedName>
    <definedName name="нн">#REF!</definedName>
    <definedName name="новые_ОФ_2003">[16]рабочий!$F$305:$W$327</definedName>
    <definedName name="новые_ОФ_2004">[16]рабочий!$F$335:$W$357</definedName>
    <definedName name="новые_ОФ_а_всего">[16]рабочий!$F$767:$V$789</definedName>
    <definedName name="новые_ОФ_всего">[16]рабочий!$F$1331:$V$1353</definedName>
    <definedName name="новые_ОФ_п_всего">[16]рабочий!$F$1293:$V$1315</definedName>
    <definedName name="нпнврпр" localSheetId="4">'[10]Гр5(о)'!#REF!</definedName>
    <definedName name="нпнврпр">'[10]Гр5(о)'!#REF!</definedName>
    <definedName name="НТБ2">[4]!НТБ2</definedName>
    <definedName name="_xlnm.Print_Area" localSheetId="7">'2-ИП'!$A$1:$AR$34</definedName>
    <definedName name="_xlnm.Print_Area" localSheetId="8">'3-ИП'!$A$1:$L$17</definedName>
    <definedName name="_xlnm.Print_Area" localSheetId="9">'4-ИП'!$A$1:$T$37</definedName>
    <definedName name="_xlnm.Print_Area" localSheetId="10">'5-ИП'!$A$1:$M$23</definedName>
    <definedName name="_xlnm.Print_Area" localSheetId="11">'График вып-я ИП'!$A$1:$R$5</definedName>
    <definedName name="_xlnm.Print_Area" localSheetId="1">Дефляторы!$A$1:$F$107</definedName>
    <definedName name="_xlnm.Print_Area" localSheetId="4">'Дефляторы (26.09.2025)'!$A$1:$F$107</definedName>
    <definedName name="_xlnm.Print_Area" localSheetId="2">'ИПЦ Базовый (30.09.2024)'!$A$1:$F$33</definedName>
    <definedName name="окраска_05">[16]окраска!$C$7:$Z$30</definedName>
    <definedName name="окраска_06">[16]окраска!$C$35:$Z$58</definedName>
    <definedName name="окраска_07">[16]окраска!$C$63:$Z$86</definedName>
    <definedName name="окраска_08">[16]окраска!$C$91:$Z$114</definedName>
    <definedName name="окраска_09">[16]окраска!$C$119:$Z$142</definedName>
    <definedName name="окраска_10">[16]окраска!$C$147:$Z$170</definedName>
    <definedName name="окраска_11">[16]окраска!$C$175:$Z$198</definedName>
    <definedName name="окраска_12">[16]окраска!$C$203:$Z$226</definedName>
    <definedName name="окраска_13">[16]окраска!$C$231:$Z$254</definedName>
    <definedName name="окраска_14">[16]окраска!$C$259:$Z$282</definedName>
    <definedName name="окраска_15">[16]окраска!$C$287:$Z$310</definedName>
    <definedName name="ооо" localSheetId="4">#REF!</definedName>
    <definedName name="ооо">#REF!</definedName>
    <definedName name="ОФ_а_с_пц">[16]рабочий!$CI$121:$CY$143</definedName>
    <definedName name="оф_н_а_2003_пц" localSheetId="4">'[9]Текущие цены'!#REF!</definedName>
    <definedName name="оф_н_а_2003_пц">'[9]Текущие цены'!#REF!</definedName>
    <definedName name="оф_н_а_2004" localSheetId="4">'[9]Текущие цены'!#REF!</definedName>
    <definedName name="оф_н_а_2004">'[9]Текущие цены'!#REF!</definedName>
    <definedName name="ПОКАЗАТЕЛИ_ДОЛГОСР.ПРОГНОЗА" localSheetId="1">'[25]2002(v2)'!#REF!</definedName>
    <definedName name="ПОКАЗАТЕЛИ_ДОЛГОСР.ПРОГНОЗА" localSheetId="4">'[25]2002(v2)'!#REF!</definedName>
    <definedName name="ПОКАЗАТЕЛИ_ДОЛГОСР.ПРОГНОЗА" localSheetId="2">'[25]2002(v2)'!#REF!</definedName>
    <definedName name="ПОКАЗАТЕЛИ_ДОЛГОСР.ПРОГНОЗА">'[25]2002(v2)'!#REF!</definedName>
    <definedName name="потр" localSheetId="4">#REF!</definedName>
    <definedName name="потр">#REF!</definedName>
    <definedName name="ПОТР._РЫНОКДП" localSheetId="4">[2]vec!#REF!</definedName>
    <definedName name="ПОТР._РЫНОКДП">[2]vec!#REF!</definedName>
    <definedName name="потрбезпищ" localSheetId="4">'[10]Гр5(о)'!#REF!</definedName>
    <definedName name="потрбезпищ">'[10]Гр5(о)'!#REF!</definedName>
    <definedName name="Потреб_вып_всего" localSheetId="4">'[9]Текущие цены'!#REF!</definedName>
    <definedName name="Потреб_вып_всего">'[9]Текущие цены'!#REF!</definedName>
    <definedName name="Потреб_вып_оф_н_цпг" localSheetId="4">'[9]Текущие цены'!#REF!</definedName>
    <definedName name="Потреб_вып_оф_н_цпг">'[9]Текущие цены'!#REF!</definedName>
    <definedName name="пп" localSheetId="4">#REF!</definedName>
    <definedName name="пп">#REF!</definedName>
    <definedName name="ппп" localSheetId="4">#REF!</definedName>
    <definedName name="ппп">#REF!</definedName>
    <definedName name="пппп" localSheetId="4">'[26]2002(v1)'!#REF!</definedName>
    <definedName name="пппп">'[26]2002(v1)'!#REF!</definedName>
    <definedName name="ппрорл" localSheetId="4">[1]ПРОГНОЗ_1!#REF!</definedName>
    <definedName name="ппрорл">[1]ПРОГНОЗ_1!#REF!</definedName>
    <definedName name="приб">[6]Управление!$AE$20</definedName>
    <definedName name="прибвб2">[6]Управление!$AF$20</definedName>
    <definedName name="прнорено" localSheetId="4">'[9]Текущие цены'!#REF!</definedName>
    <definedName name="прнорено">'[9]Текущие цены'!#REF!</definedName>
    <definedName name="прогноз" localSheetId="4">'[10]Гр5(о)'!#REF!</definedName>
    <definedName name="прогноз">'[10]Гр5(о)'!#REF!</definedName>
    <definedName name="Прогноз_Вып_пц">[16]рабочий!$Y$240:$AP$262</definedName>
    <definedName name="Прогноз_вып_цпг" localSheetId="4">'[9]Текущие цены'!#REF!</definedName>
    <definedName name="Прогноз_вып_цпг">'[9]Текущие цены'!#REF!</definedName>
    <definedName name="Прогноз97" localSheetId="4">[1]ПРОГНОЗ_1!#REF!</definedName>
    <definedName name="Прогноз97">[1]ПРОГНОЗ_1!#REF!</definedName>
    <definedName name="рпорлол" localSheetId="4">'[10]Гр5(о)'!#REF!</definedName>
    <definedName name="рпорлол">'[10]Гр5(о)'!#REF!</definedName>
    <definedName name="спрл">[4]!спрл</definedName>
    <definedName name="суда">[15]!суда</definedName>
    <definedName name="СырьевойЭкспорт2.1_СырьевойСНефтепродуктами.МлрдДолл" localSheetId="4">'[14]8.Ст-ра (эк.им.)'!#REF!</definedName>
    <definedName name="СырьевойЭкспорт2.1_СырьевойСНефтепродуктами.МлрдДолл">'[14]8.Ст-ра (эк.им.)'!#REF!</definedName>
    <definedName name="СырьевойЭкспорт2.1_СырьевойСНефтепродуктами.ТемпРоста" localSheetId="4">'[14]8.Ст-ра (эк.им.)'!#REF!</definedName>
    <definedName name="СырьевойЭкспорт2.1_СырьевойСНефтепродуктами.ТемпРоста">'[14]8.Ст-ра (эк.им.)'!#REF!</definedName>
    <definedName name="СырьевойЭкспорт2.1_СырьевойСНефтепродуктамиНефтепродукты.МлрдДолл" localSheetId="4">'[14]8.Ст-ра (эк.им.)'!#REF!</definedName>
    <definedName name="СырьевойЭкспорт2.1_СырьевойСНефтепродуктамиНефтепродукты.МлрдДолл">'[14]8.Ст-ра (эк.им.)'!#REF!</definedName>
    <definedName name="СырьевойЭкспорт2.1_СырьевойСНефтепродуктаминефтепродукты.ТемпРоста" localSheetId="4">'[14]8.Ст-ра (эк.им.)'!#REF!</definedName>
    <definedName name="СырьевойЭкспорт2.1_СырьевойСНефтепродуктаминефтепродукты.ТемпРоста">'[14]8.Ст-ра (эк.им.)'!#REF!</definedName>
    <definedName name="СырьевойЭкспорт2.1_СырьевойСНефтепродуктамиСырьевой.МлрдДолл" localSheetId="4">'[14]8.Ст-ра (эк.им.)'!#REF!</definedName>
    <definedName name="СырьевойЭкспорт2.1_СырьевойСНефтепродуктамиСырьевой.МлрдДолл">'[14]8.Ст-ра (эк.им.)'!#REF!</definedName>
    <definedName name="СырьевойЭкспорт2.1_СырьевойСНефтепродуктамисырьевой.ТемпРоста" localSheetId="4">'[14]8.Ст-ра (эк.им.)'!#REF!</definedName>
    <definedName name="СырьевойЭкспорт2.1_СырьевойСНефтепродуктамисырьевой.ТемпРоста">'[14]8.Ст-ра (эк.им.)'!#REF!</definedName>
    <definedName name="СырьевойЭкспорт2.2_СырьевойСНефтепродуктами.МлрдДолл" localSheetId="4">'[14]8.Ст-ра (эк.им.)'!#REF!</definedName>
    <definedName name="СырьевойЭкспорт2.2_СырьевойСНефтепродуктами.МлрдДолл">'[14]8.Ст-ра (эк.им.)'!#REF!</definedName>
    <definedName name="СырьевойЭкспорт2.2_СырьевойСНефтепродуктами.ТемпРоста" localSheetId="4">'[14]8.Ст-ра (эк.им.)'!#REF!</definedName>
    <definedName name="СырьевойЭкспорт2.2_СырьевойСНефтепродуктами.ТемпРоста">'[14]8.Ст-ра (эк.им.)'!#REF!</definedName>
    <definedName name="СырьевойЭкспорт2.2_СырьевойСНефтепродуктамиПрочийСырьевойНетопливный.МлрдДолл" localSheetId="4">'[14]8.Ст-ра (эк.им.)'!#REF!</definedName>
    <definedName name="СырьевойЭкспорт2.2_СырьевойСНефтепродуктамиПрочийСырьевойНетопливный.МлрдДолл">'[14]8.Ст-ра (эк.им.)'!#REF!</definedName>
    <definedName name="СырьевойЭкспорт2.2_СырьевойСНефтепродуктамипрочийСырьевойНетопливный.ТемпРоста" localSheetId="4">'[14]8.Ст-ра (эк.им.)'!#REF!</definedName>
    <definedName name="СырьевойЭкспорт2.2_СырьевойСНефтепродуктамипрочийСырьевойНетопливный.ТемпРоста">'[14]8.Ст-ра (эк.им.)'!#REF!</definedName>
    <definedName name="СырьевойЭкспорт2.2_СырьевойСНефтепродуктамиТЭК.МлрдДолл" localSheetId="4">'[14]8.Ст-ра (эк.им.)'!#REF!</definedName>
    <definedName name="СырьевойЭкспорт2.2_СырьевойСНефтепродуктамиТЭК.МлрдДолл">'[14]8.Ст-ра (эк.им.)'!#REF!</definedName>
    <definedName name="СырьевойЭкспорт2.2_СырьевойСНефтепродуктамитэк.ТемпРоста" localSheetId="4">'[14]8.Ст-ра (эк.им.)'!#REF!</definedName>
    <definedName name="СырьевойЭкспорт2.2_СырьевойСНефтепродуктамитэк.ТемпРоста">'[14]8.Ст-ра (эк.им.)'!#REF!</definedName>
    <definedName name="СырьевойЭкспортЭкспортКромеТэк_ненефтегазовый_.МлрдДолл" localSheetId="4">'[14]8.Ст-ра (эк.им.)'!#REF!</definedName>
    <definedName name="СырьевойЭкспортЭкспортКромеТэк_ненефтегазовый_.МлрдДолл">'[14]8.Ст-ра (эк.им.)'!#REF!</definedName>
    <definedName name="СырьевойЭкспортэкспортКромеТэк_ненефтегазовый_.ТемпРоста" localSheetId="4">'[14]8.Ст-ра (эк.им.)'!#REF!</definedName>
    <definedName name="СырьевойЭкспортэкспортКромеТэк_ненефтегазовый_.ТемпРоста">'[14]8.Ст-ра (эк.им.)'!#REF!</definedName>
    <definedName name="ттт" localSheetId="4">#REF!</definedName>
    <definedName name="ттт">#REF!</definedName>
    <definedName name="уцуцуу" localSheetId="4">#REF!</definedName>
    <definedName name="уцуцуу">#REF!</definedName>
    <definedName name="фо_а_н_пц">[16]рабочий!$AR$240:$BI$263</definedName>
    <definedName name="фо_а_с_пц">[16]рабочий!$AS$202:$BI$224</definedName>
    <definedName name="фо_н_03">[16]рабочий!$X$305:$X$327</definedName>
    <definedName name="фо_н_04">[16]рабочий!$X$335:$X$357</definedName>
    <definedName name="фф" localSheetId="4">'[10]Гр5(о)'!#REF!</definedName>
    <definedName name="фф">'[10]Гр5(о)'!#REF!</definedName>
    <definedName name="ффф" localSheetId="4">#REF!</definedName>
    <definedName name="ффф">#REF!</definedName>
    <definedName name="фываыввпр">[4]!фываыввпр</definedName>
    <definedName name="хх" localSheetId="4">#REF!</definedName>
    <definedName name="хх">#REF!</definedName>
    <definedName name="цуацпй" localSheetId="4">#REF!</definedName>
    <definedName name="цуацпй">#REF!</definedName>
    <definedName name="цц" localSheetId="4">#REF!</definedName>
    <definedName name="цц">#REF!</definedName>
    <definedName name="шш" localSheetId="4">#REF!</definedName>
    <definedName name="шш">#REF!</definedName>
    <definedName name="щщ" localSheetId="4">#REF!</definedName>
    <definedName name="щщ">#REF!</definedName>
    <definedName name="ыяпр">[15]!ыяпр</definedName>
    <definedName name="ььь" localSheetId="4">#REF!</definedName>
    <definedName name="ььь">#REF!</definedName>
    <definedName name="э" localSheetId="4">#REF!</definedName>
    <definedName name="э">#REF!</definedName>
    <definedName name="юююю" localSheetId="4">#REF!</definedName>
    <definedName name="юююю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23" l="1"/>
  <c r="C5" i="20" l="1"/>
  <c r="E30" i="27"/>
  <c r="D30" i="27"/>
  <c r="D37" i="27" l="1"/>
  <c r="E37" i="27"/>
  <c r="D23" i="27" l="1"/>
  <c r="G12" i="24"/>
  <c r="F12" i="24" s="1"/>
  <c r="V25" i="23"/>
  <c r="X25" i="23"/>
  <c r="E23" i="27" l="1"/>
  <c r="I25" i="23" l="1"/>
  <c r="I34" i="23" s="1"/>
  <c r="P24" i="23"/>
  <c r="L22" i="16"/>
  <c r="E5" i="16"/>
  <c r="F5" i="16"/>
  <c r="G5" i="16"/>
  <c r="H5" i="16"/>
  <c r="I5" i="16"/>
  <c r="J5" i="16"/>
  <c r="K5" i="16"/>
  <c r="D5" i="16"/>
  <c r="E68" i="10" l="1"/>
  <c r="F69" i="10"/>
  <c r="G69" i="10"/>
  <c r="H69" i="10"/>
  <c r="I69" i="10"/>
  <c r="J69" i="10"/>
  <c r="K69" i="10"/>
  <c r="L69" i="10"/>
  <c r="M69" i="10"/>
  <c r="E69" i="10"/>
  <c r="B69" i="10"/>
  <c r="B68" i="10"/>
  <c r="B67" i="10"/>
  <c r="E59" i="10"/>
  <c r="F39" i="10"/>
  <c r="G39" i="10" s="1"/>
  <c r="H39" i="10" s="1"/>
  <c r="I39" i="10" s="1"/>
  <c r="J39" i="10" s="1"/>
  <c r="K39" i="10" s="1"/>
  <c r="L39" i="10" s="1"/>
  <c r="M39" i="10" s="1"/>
  <c r="M68" i="10" s="1"/>
  <c r="F34" i="10"/>
  <c r="G34" i="10" s="1"/>
  <c r="H34" i="10" s="1"/>
  <c r="I34" i="10" s="1"/>
  <c r="J34" i="10" s="1"/>
  <c r="K34" i="10" s="1"/>
  <c r="L34" i="10" s="1"/>
  <c r="M34" i="10" s="1"/>
  <c r="L68" i="10" l="1"/>
  <c r="H68" i="10"/>
  <c r="K68" i="10"/>
  <c r="G68" i="10"/>
  <c r="J68" i="10"/>
  <c r="F68" i="10"/>
  <c r="I68" i="10"/>
  <c r="E5" i="34" l="1"/>
  <c r="E6" i="34" s="1"/>
  <c r="F5" i="34"/>
  <c r="G5" i="34"/>
  <c r="D5" i="34"/>
  <c r="F6" i="34" l="1"/>
  <c r="G6" i="34" s="1"/>
  <c r="H6" i="34" s="1"/>
  <c r="I6" i="34" s="1"/>
  <c r="J6" i="34" s="1"/>
  <c r="K6" i="34" s="1"/>
  <c r="L6" i="34" s="1"/>
  <c r="D14" i="34"/>
  <c r="C14" i="34"/>
  <c r="M25" i="34"/>
  <c r="L25" i="34"/>
  <c r="K25" i="34"/>
  <c r="J25" i="34"/>
  <c r="I25" i="34"/>
  <c r="M24" i="34"/>
  <c r="L24" i="34"/>
  <c r="K24" i="34"/>
  <c r="J24" i="34"/>
  <c r="I24" i="34"/>
  <c r="L26" i="34" l="1"/>
  <c r="K26" i="34"/>
  <c r="J26" i="34"/>
  <c r="I26" i="34"/>
  <c r="M26" i="34"/>
  <c r="G25" i="34" l="1"/>
  <c r="H24" i="34" l="1"/>
  <c r="E14" i="34" l="1"/>
  <c r="G14" i="34" s="1"/>
  <c r="H10" i="28" l="1"/>
  <c r="W24" i="23"/>
  <c r="Y24" i="23" s="1"/>
  <c r="I9" i="28" s="1"/>
  <c r="H9" i="28" s="1"/>
  <c r="S25" i="23"/>
  <c r="I15" i="34"/>
  <c r="H25" i="34"/>
  <c r="G24" i="34"/>
  <c r="G26" i="34" s="1"/>
  <c r="F25" i="34"/>
  <c r="F24" i="34"/>
  <c r="F15" i="34"/>
  <c r="E23" i="10"/>
  <c r="Z25" i="23" l="1"/>
  <c r="W25" i="23"/>
  <c r="K15" i="34"/>
  <c r="E89" i="10"/>
  <c r="E84" i="10" s="1"/>
  <c r="M15" i="34"/>
  <c r="H89" i="10"/>
  <c r="E15" i="34"/>
  <c r="H15" i="34"/>
  <c r="J15" i="34"/>
  <c r="N14" i="34"/>
  <c r="F26" i="34"/>
  <c r="N24" i="34"/>
  <c r="N25" i="34"/>
  <c r="H26" i="34"/>
  <c r="L15" i="34"/>
  <c r="T24" i="23" l="1"/>
  <c r="K89" i="10"/>
  <c r="L89" i="10"/>
  <c r="G89" i="10"/>
  <c r="I89" i="10"/>
  <c r="J89" i="10"/>
  <c r="N26" i="34"/>
  <c r="G15" i="34"/>
  <c r="U24" i="23" l="1"/>
  <c r="U25" i="23" s="1"/>
  <c r="T25" i="23"/>
  <c r="F89" i="10"/>
  <c r="N15" i="34"/>
  <c r="H19" i="34" s="1"/>
  <c r="H20" i="34" s="1"/>
  <c r="F46" i="10" l="1"/>
  <c r="G46" i="10" s="1"/>
  <c r="H46" i="10" s="1"/>
  <c r="I46" i="10" s="1"/>
  <c r="J46" i="10" s="1"/>
  <c r="K46" i="10" s="1"/>
  <c r="L46" i="10" s="1"/>
  <c r="M46" i="10" s="1"/>
  <c r="K22" i="16"/>
  <c r="H49" i="2"/>
  <c r="H48" i="2"/>
  <c r="H47" i="2"/>
  <c r="H46" i="2"/>
  <c r="H45" i="2"/>
  <c r="H44" i="2"/>
  <c r="H43" i="2"/>
  <c r="H22" i="16" s="1"/>
  <c r="H42" i="2"/>
  <c r="H41" i="2"/>
  <c r="H50" i="2" l="1"/>
  <c r="G22" i="16" l="1"/>
  <c r="N25" i="23"/>
  <c r="N34" i="23" s="1"/>
  <c r="AA25" i="23"/>
  <c r="AB25" i="23"/>
  <c r="AC25" i="23"/>
  <c r="AD25" i="23"/>
  <c r="AE25" i="23"/>
  <c r="AG25" i="23"/>
  <c r="AI25" i="23"/>
  <c r="E20" i="10" l="1"/>
  <c r="E19" i="10" s="1"/>
  <c r="E16" i="10" s="1"/>
  <c r="E31" i="10" s="1"/>
  <c r="D20" i="10"/>
  <c r="D19" i="10" s="1"/>
  <c r="E33" i="10" l="1"/>
  <c r="E35" i="10" s="1"/>
  <c r="E67" i="10" s="1"/>
  <c r="E66" i="10" s="1"/>
  <c r="F31" i="10"/>
  <c r="E21" i="16"/>
  <c r="F21" i="16" s="1"/>
  <c r="G21" i="16" s="1"/>
  <c r="H21" i="16" s="1"/>
  <c r="I21" i="16" s="1"/>
  <c r="J21" i="16" s="1"/>
  <c r="K21" i="16" s="1"/>
  <c r="L21" i="16" s="1"/>
  <c r="G31" i="10" l="1"/>
  <c r="F33" i="10"/>
  <c r="F35" i="10" s="1"/>
  <c r="F67" i="10" s="1"/>
  <c r="F66" i="10" s="1"/>
  <c r="F22" i="16"/>
  <c r="D60" i="10"/>
  <c r="H31" i="10" l="1"/>
  <c r="G33" i="10"/>
  <c r="G35" i="10" s="1"/>
  <c r="G67" i="10" s="1"/>
  <c r="G66" i="10" s="1"/>
  <c r="F24" i="10"/>
  <c r="D68" i="10"/>
  <c r="D67" i="10"/>
  <c r="E40" i="10"/>
  <c r="E29" i="10"/>
  <c r="N20" i="10"/>
  <c r="N29" i="10" s="1"/>
  <c r="O20" i="10"/>
  <c r="O23" i="10" s="1"/>
  <c r="P20" i="10"/>
  <c r="P23" i="10" s="1"/>
  <c r="Q20" i="10"/>
  <c r="Q29" i="10" s="1"/>
  <c r="R20" i="10"/>
  <c r="R29" i="10" s="1"/>
  <c r="S20" i="10"/>
  <c r="S29" i="10" s="1"/>
  <c r="G24" i="10" l="1"/>
  <c r="F23" i="10"/>
  <c r="F20" i="10" s="1"/>
  <c r="I31" i="10"/>
  <c r="H33" i="10"/>
  <c r="H35" i="10" s="1"/>
  <c r="H67" i="10" s="1"/>
  <c r="H66" i="10" s="1"/>
  <c r="N23" i="10"/>
  <c r="P29" i="10"/>
  <c r="O29" i="10"/>
  <c r="R23" i="10"/>
  <c r="S23" i="10"/>
  <c r="D29" i="10"/>
  <c r="Q23" i="10"/>
  <c r="J31" i="10" l="1"/>
  <c r="I33" i="10"/>
  <c r="I35" i="10" s="1"/>
  <c r="I67" i="10" s="1"/>
  <c r="I66" i="10" s="1"/>
  <c r="F19" i="10"/>
  <c r="F16" i="10" s="1"/>
  <c r="F29" i="10"/>
  <c r="H24" i="10"/>
  <c r="G23" i="10"/>
  <c r="G20" i="10" s="1"/>
  <c r="G19" i="10" l="1"/>
  <c r="G16" i="10" s="1"/>
  <c r="G29" i="10"/>
  <c r="I24" i="10"/>
  <c r="H23" i="10"/>
  <c r="H20" i="10" s="1"/>
  <c r="K31" i="10"/>
  <c r="J33" i="10"/>
  <c r="J35" i="10" s="1"/>
  <c r="J67" i="10" s="1"/>
  <c r="J66" i="10" s="1"/>
  <c r="J24" i="10" l="1"/>
  <c r="I23" i="10"/>
  <c r="I20" i="10" s="1"/>
  <c r="H19" i="10"/>
  <c r="H16" i="10" s="1"/>
  <c r="H29" i="10"/>
  <c r="L31" i="10"/>
  <c r="K33" i="10"/>
  <c r="K35" i="10" s="1"/>
  <c r="K67" i="10" s="1"/>
  <c r="K66" i="10" s="1"/>
  <c r="I19" i="10" l="1"/>
  <c r="I16" i="10" s="1"/>
  <c r="I29" i="10"/>
  <c r="M31" i="10"/>
  <c r="M33" i="10" s="1"/>
  <c r="M35" i="10" s="1"/>
  <c r="M67" i="10" s="1"/>
  <c r="M66" i="10" s="1"/>
  <c r="L33" i="10"/>
  <c r="L35" i="10" s="1"/>
  <c r="L67" i="10" s="1"/>
  <c r="L66" i="10" s="1"/>
  <c r="K24" i="10"/>
  <c r="J23" i="10"/>
  <c r="J20" i="10" s="1"/>
  <c r="J19" i="10" l="1"/>
  <c r="J16" i="10" s="1"/>
  <c r="J29" i="10"/>
  <c r="L24" i="10"/>
  <c r="K23" i="10"/>
  <c r="K20" i="10" s="1"/>
  <c r="S89" i="10"/>
  <c r="R89" i="10"/>
  <c r="Q89" i="10"/>
  <c r="P89" i="10"/>
  <c r="O89" i="10"/>
  <c r="N89" i="10"/>
  <c r="D89" i="10"/>
  <c r="D82" i="10"/>
  <c r="D95" i="10" s="1"/>
  <c r="B82" i="10"/>
  <c r="D81" i="10"/>
  <c r="B81" i="10"/>
  <c r="D80" i="10"/>
  <c r="B80" i="10"/>
  <c r="D79" i="10"/>
  <c r="B79" i="10"/>
  <c r="B78" i="10"/>
  <c r="D76" i="10"/>
  <c r="B76" i="10"/>
  <c r="D75" i="10"/>
  <c r="B75" i="10"/>
  <c r="D74" i="10"/>
  <c r="B74" i="10"/>
  <c r="D73" i="10"/>
  <c r="B73" i="10"/>
  <c r="D72" i="10"/>
  <c r="B72" i="10"/>
  <c r="D71" i="10"/>
  <c r="B71" i="10"/>
  <c r="F59" i="10"/>
  <c r="F81" i="10" s="1"/>
  <c r="E58" i="10"/>
  <c r="F58" i="10" s="1"/>
  <c r="G58" i="10" s="1"/>
  <c r="H58" i="10" s="1"/>
  <c r="E79" i="10"/>
  <c r="D56" i="10"/>
  <c r="E76" i="10"/>
  <c r="E75" i="10"/>
  <c r="E74" i="10"/>
  <c r="G72" i="10"/>
  <c r="E71" i="10"/>
  <c r="D39" i="10"/>
  <c r="D69" i="10" s="1"/>
  <c r="M24" i="10" l="1"/>
  <c r="L23" i="10"/>
  <c r="L20" i="10" s="1"/>
  <c r="K19" i="10"/>
  <c r="K16" i="10" s="1"/>
  <c r="K29" i="10"/>
  <c r="F85" i="10"/>
  <c r="G85" i="10" s="1"/>
  <c r="H85" i="10" s="1"/>
  <c r="I85" i="10" s="1"/>
  <c r="J85" i="10" s="1"/>
  <c r="K85" i="10" s="1"/>
  <c r="L85" i="10" s="1"/>
  <c r="M85" i="10" s="1"/>
  <c r="N85" i="10" s="1"/>
  <c r="O85" i="10" s="1"/>
  <c r="P85" i="10" s="1"/>
  <c r="Q85" i="10" s="1"/>
  <c r="R85" i="10" s="1"/>
  <c r="S85" i="10" s="1"/>
  <c r="D66" i="10"/>
  <c r="F40" i="10"/>
  <c r="D70" i="10"/>
  <c r="G80" i="10"/>
  <c r="F57" i="10"/>
  <c r="D78" i="10"/>
  <c r="D77" i="10" s="1"/>
  <c r="E72" i="10"/>
  <c r="F73" i="10"/>
  <c r="D36" i="10"/>
  <c r="E78" i="10"/>
  <c r="F56" i="10"/>
  <c r="D22" i="10"/>
  <c r="E22" i="10"/>
  <c r="I58" i="10"/>
  <c r="H80" i="10"/>
  <c r="E73" i="10"/>
  <c r="F72" i="10"/>
  <c r="E80" i="10"/>
  <c r="F80" i="10"/>
  <c r="G59" i="10"/>
  <c r="E81" i="10"/>
  <c r="L19" i="10" l="1"/>
  <c r="L16" i="10" s="1"/>
  <c r="L29" i="10"/>
  <c r="N24" i="10"/>
  <c r="O24" i="10" s="1"/>
  <c r="P24" i="10" s="1"/>
  <c r="Q24" i="10" s="1"/>
  <c r="R24" i="10" s="1"/>
  <c r="S24" i="10" s="1"/>
  <c r="M23" i="10"/>
  <c r="M20" i="10" s="1"/>
  <c r="D65" i="10"/>
  <c r="D94" i="10" s="1"/>
  <c r="G40" i="10"/>
  <c r="H40" i="10" s="1"/>
  <c r="F75" i="10"/>
  <c r="G75" i="10"/>
  <c r="E70" i="10"/>
  <c r="H75" i="10"/>
  <c r="F79" i="10"/>
  <c r="G57" i="10"/>
  <c r="G74" i="10"/>
  <c r="F74" i="10"/>
  <c r="I80" i="10"/>
  <c r="J58" i="10"/>
  <c r="H72" i="10"/>
  <c r="F22" i="10"/>
  <c r="I75" i="10"/>
  <c r="F71" i="10"/>
  <c r="F78" i="10"/>
  <c r="G56" i="10"/>
  <c r="F76" i="10"/>
  <c r="H74" i="10"/>
  <c r="G81" i="10"/>
  <c r="H59" i="10"/>
  <c r="G73" i="10"/>
  <c r="M19" i="10" l="1"/>
  <c r="M16" i="10" s="1"/>
  <c r="M29" i="10"/>
  <c r="F70" i="10"/>
  <c r="N31" i="10"/>
  <c r="N30" i="10"/>
  <c r="D96" i="10"/>
  <c r="D87" i="10"/>
  <c r="G79" i="10"/>
  <c r="H57" i="10"/>
  <c r="H81" i="10"/>
  <c r="I59" i="10"/>
  <c r="I74" i="10"/>
  <c r="G71" i="10"/>
  <c r="G78" i="10"/>
  <c r="H56" i="10"/>
  <c r="I72" i="10"/>
  <c r="H73" i="10"/>
  <c r="I40" i="10"/>
  <c r="J75" i="10"/>
  <c r="G76" i="10"/>
  <c r="J80" i="10"/>
  <c r="K58" i="10"/>
  <c r="D102" i="10" l="1"/>
  <c r="O30" i="10"/>
  <c r="N67" i="10"/>
  <c r="G70" i="10"/>
  <c r="O31" i="10"/>
  <c r="N68" i="10"/>
  <c r="H79" i="10"/>
  <c r="I57" i="10"/>
  <c r="J74" i="10"/>
  <c r="J72" i="10"/>
  <c r="H71" i="10"/>
  <c r="I81" i="10"/>
  <c r="J59" i="10"/>
  <c r="K80" i="10"/>
  <c r="L58" i="10"/>
  <c r="H78" i="10"/>
  <c r="I56" i="10"/>
  <c r="J40" i="10"/>
  <c r="H76" i="10"/>
  <c r="I73" i="10"/>
  <c r="G22" i="10"/>
  <c r="K75" i="10"/>
  <c r="H70" i="10" l="1"/>
  <c r="P30" i="10"/>
  <c r="O67" i="10"/>
  <c r="P31" i="10"/>
  <c r="O68" i="10"/>
  <c r="I79" i="10"/>
  <c r="J57" i="10"/>
  <c r="I78" i="10"/>
  <c r="J56" i="10"/>
  <c r="H22" i="10"/>
  <c r="K72" i="10"/>
  <c r="K74" i="10"/>
  <c r="K40" i="10"/>
  <c r="I22" i="10"/>
  <c r="I71" i="10"/>
  <c r="J73" i="10"/>
  <c r="J81" i="10"/>
  <c r="K59" i="10"/>
  <c r="I76" i="10"/>
  <c r="L80" i="10"/>
  <c r="M58" i="10"/>
  <c r="L75" i="10"/>
  <c r="H21" i="28" l="1"/>
  <c r="Q30" i="10"/>
  <c r="P67" i="10"/>
  <c r="I70" i="10"/>
  <c r="Q31" i="10"/>
  <c r="P68" i="10"/>
  <c r="K57" i="10"/>
  <c r="J79" i="10"/>
  <c r="J71" i="10"/>
  <c r="J76" i="10"/>
  <c r="K81" i="10"/>
  <c r="L59" i="10"/>
  <c r="L40" i="10"/>
  <c r="L74" i="10"/>
  <c r="N38" i="10"/>
  <c r="L72" i="10"/>
  <c r="J78" i="10"/>
  <c r="K56" i="10"/>
  <c r="M75" i="10"/>
  <c r="N50" i="10"/>
  <c r="M80" i="10"/>
  <c r="N58" i="10"/>
  <c r="K73" i="10"/>
  <c r="J70" i="10" l="1"/>
  <c r="R31" i="10"/>
  <c r="Q68" i="10"/>
  <c r="R30" i="10"/>
  <c r="Q67" i="10"/>
  <c r="J22" i="10"/>
  <c r="K79" i="10"/>
  <c r="L57" i="10"/>
  <c r="M74" i="10"/>
  <c r="N49" i="10"/>
  <c r="K76" i="10"/>
  <c r="K71" i="10"/>
  <c r="N75" i="10"/>
  <c r="O50" i="10"/>
  <c r="L56" i="10"/>
  <c r="K78" i="10"/>
  <c r="L73" i="10"/>
  <c r="M72" i="10"/>
  <c r="N47" i="10"/>
  <c r="L81" i="10"/>
  <c r="M59" i="10"/>
  <c r="M40" i="10"/>
  <c r="N80" i="10"/>
  <c r="O58" i="10"/>
  <c r="O38" i="10"/>
  <c r="AH25" i="23" l="1"/>
  <c r="K70" i="10"/>
  <c r="S30" i="10"/>
  <c r="S67" i="10" s="1"/>
  <c r="R67" i="10"/>
  <c r="S31" i="10"/>
  <c r="S68" i="10" s="1"/>
  <c r="R68" i="10"/>
  <c r="N37" i="10"/>
  <c r="M57" i="10"/>
  <c r="L79" i="10"/>
  <c r="L71" i="10"/>
  <c r="N48" i="10"/>
  <c r="M73" i="10"/>
  <c r="N40" i="10"/>
  <c r="L76" i="10"/>
  <c r="P38" i="10"/>
  <c r="K22" i="10"/>
  <c r="O75" i="10"/>
  <c r="P50" i="10"/>
  <c r="N72" i="10"/>
  <c r="O47" i="10"/>
  <c r="L22" i="10"/>
  <c r="M56" i="10"/>
  <c r="L78" i="10"/>
  <c r="N59" i="10"/>
  <c r="M81" i="10"/>
  <c r="N74" i="10"/>
  <c r="O49" i="10"/>
  <c r="P58" i="10"/>
  <c r="O80" i="10"/>
  <c r="L70" i="10" l="1"/>
  <c r="O37" i="10"/>
  <c r="N36" i="10"/>
  <c r="N57" i="10"/>
  <c r="M79" i="10"/>
  <c r="M22" i="10"/>
  <c r="M76" i="10"/>
  <c r="N51" i="10"/>
  <c r="O59" i="10"/>
  <c r="N81" i="10"/>
  <c r="P75" i="10"/>
  <c r="Q50" i="10"/>
  <c r="O40" i="10"/>
  <c r="N56" i="10"/>
  <c r="M78" i="10"/>
  <c r="O48" i="10"/>
  <c r="N73" i="10"/>
  <c r="P47" i="10"/>
  <c r="O72" i="10"/>
  <c r="Q38" i="10"/>
  <c r="Q58" i="10"/>
  <c r="P80" i="10"/>
  <c r="N46" i="10"/>
  <c r="M71" i="10"/>
  <c r="O74" i="10"/>
  <c r="P49" i="10"/>
  <c r="M70" i="10" l="1"/>
  <c r="P37" i="10"/>
  <c r="O36" i="10"/>
  <c r="N79" i="10"/>
  <c r="O57" i="10"/>
  <c r="P59" i="10"/>
  <c r="O81" i="10"/>
  <c r="N76" i="10"/>
  <c r="O51" i="10"/>
  <c r="P48" i="10"/>
  <c r="O73" i="10"/>
  <c r="O56" i="10"/>
  <c r="N78" i="10"/>
  <c r="O46" i="10"/>
  <c r="N71" i="10"/>
  <c r="P74" i="10"/>
  <c r="Q49" i="10"/>
  <c r="R58" i="10"/>
  <c r="Q80" i="10"/>
  <c r="R38" i="10"/>
  <c r="Q75" i="10"/>
  <c r="R50" i="10"/>
  <c r="P40" i="10"/>
  <c r="N22" i="10"/>
  <c r="Q47" i="10"/>
  <c r="P72" i="10"/>
  <c r="N70" i="10" l="1"/>
  <c r="Q37" i="10"/>
  <c r="P36" i="10"/>
  <c r="P57" i="10"/>
  <c r="O79" i="10"/>
  <c r="S38" i="10"/>
  <c r="P56" i="10"/>
  <c r="O78" i="10"/>
  <c r="P73" i="10"/>
  <c r="Q48" i="10"/>
  <c r="O71" i="10"/>
  <c r="P46" i="10"/>
  <c r="R47" i="10"/>
  <c r="Q72" i="10"/>
  <c r="S58" i="10"/>
  <c r="S80" i="10" s="1"/>
  <c r="R80" i="10"/>
  <c r="Q40" i="10"/>
  <c r="S50" i="10"/>
  <c r="S75" i="10" s="1"/>
  <c r="R75" i="10"/>
  <c r="Q74" i="10"/>
  <c r="R49" i="10"/>
  <c r="O76" i="10"/>
  <c r="P51" i="10"/>
  <c r="O22" i="10"/>
  <c r="Q59" i="10"/>
  <c r="P81" i="10"/>
  <c r="O70" i="10" l="1"/>
  <c r="R37" i="10"/>
  <c r="Q36" i="10"/>
  <c r="Q57" i="10"/>
  <c r="P79" i="10"/>
  <c r="R48" i="10"/>
  <c r="Q73" i="10"/>
  <c r="Q51" i="10"/>
  <c r="P76" i="10"/>
  <c r="R40" i="10"/>
  <c r="R59" i="10"/>
  <c r="Q81" i="10"/>
  <c r="R74" i="10"/>
  <c r="S49" i="10"/>
  <c r="S74" i="10" s="1"/>
  <c r="N39" i="10"/>
  <c r="N69" i="10" s="1"/>
  <c r="Q56" i="10"/>
  <c r="P78" i="10"/>
  <c r="N102" i="10"/>
  <c r="S47" i="10"/>
  <c r="S72" i="10" s="1"/>
  <c r="R72" i="10"/>
  <c r="P71" i="10"/>
  <c r="Q46" i="10"/>
  <c r="P70" i="10" l="1"/>
  <c r="N66" i="10"/>
  <c r="S37" i="10"/>
  <c r="S36" i="10" s="1"/>
  <c r="R36" i="10"/>
  <c r="R57" i="10"/>
  <c r="Q79" i="10"/>
  <c r="Q78" i="10"/>
  <c r="R56" i="10"/>
  <c r="Q71" i="10"/>
  <c r="R46" i="10"/>
  <c r="Q22" i="10"/>
  <c r="Q76" i="10"/>
  <c r="R51" i="10"/>
  <c r="P22" i="10"/>
  <c r="O39" i="10"/>
  <c r="O69" i="10" s="1"/>
  <c r="N103" i="10"/>
  <c r="O102" i="10"/>
  <c r="R81" i="10"/>
  <c r="S59" i="10"/>
  <c r="S81" i="10" s="1"/>
  <c r="S40" i="10"/>
  <c r="R73" i="10"/>
  <c r="S48" i="10"/>
  <c r="S73" i="10" s="1"/>
  <c r="Q70" i="10" l="1"/>
  <c r="O66" i="10"/>
  <c r="R79" i="10"/>
  <c r="S57" i="10"/>
  <c r="S79" i="10" s="1"/>
  <c r="R76" i="10"/>
  <c r="S51" i="10"/>
  <c r="S76" i="10" s="1"/>
  <c r="R78" i="10"/>
  <c r="S56" i="10"/>
  <c r="S78" i="10" s="1"/>
  <c r="O103" i="10"/>
  <c r="P102" i="10"/>
  <c r="R71" i="10"/>
  <c r="S46" i="10"/>
  <c r="S71" i="10" s="1"/>
  <c r="P39" i="10"/>
  <c r="P69" i="10" s="1"/>
  <c r="R70" i="10" l="1"/>
  <c r="S70" i="10"/>
  <c r="P66" i="10"/>
  <c r="R22" i="10"/>
  <c r="S22" i="10"/>
  <c r="Q39" i="10"/>
  <c r="Q69" i="10" s="1"/>
  <c r="Q102" i="10"/>
  <c r="P103" i="10"/>
  <c r="Q66" i="10" l="1"/>
  <c r="R102" i="10"/>
  <c r="Q103" i="10"/>
  <c r="R39" i="10"/>
  <c r="R69" i="10" s="1"/>
  <c r="R66" i="10" l="1"/>
  <c r="S39" i="10"/>
  <c r="S69" i="10" s="1"/>
  <c r="S102" i="10"/>
  <c r="S103" i="10" s="1"/>
  <c r="R103" i="10"/>
  <c r="S66" i="10" l="1"/>
  <c r="F15" i="16" l="1"/>
  <c r="W19" i="23" l="1"/>
  <c r="W34" i="23" s="1"/>
  <c r="X19" i="23"/>
  <c r="X34" i="23" s="1"/>
  <c r="Y19" i="23"/>
  <c r="AA19" i="23"/>
  <c r="AA34" i="23" s="1"/>
  <c r="AB19" i="23"/>
  <c r="AB34" i="23" s="1"/>
  <c r="AC19" i="23"/>
  <c r="AC34" i="23" s="1"/>
  <c r="AD19" i="23"/>
  <c r="AD34" i="23" s="1"/>
  <c r="AE19" i="23"/>
  <c r="AE34" i="23" s="1"/>
  <c r="AI19" i="23"/>
  <c r="AI34" i="23" s="1"/>
  <c r="AF19" i="23"/>
  <c r="E17" i="28" l="1"/>
  <c r="I17" i="28"/>
  <c r="G17" i="28"/>
  <c r="F17" i="28"/>
  <c r="G33" i="28"/>
  <c r="G34" i="28"/>
  <c r="E34" i="28"/>
  <c r="E32" i="28" s="1"/>
  <c r="F32" i="28"/>
  <c r="H33" i="28"/>
  <c r="H41" i="28"/>
  <c r="D41" i="28"/>
  <c r="H40" i="28"/>
  <c r="G37" i="28"/>
  <c r="E37" i="28"/>
  <c r="I37" i="28"/>
  <c r="F37" i="28"/>
  <c r="I32" i="28"/>
  <c r="E8" i="28" l="1"/>
  <c r="E23" i="28" s="1"/>
  <c r="I43" i="28"/>
  <c r="F43" i="28"/>
  <c r="H32" i="28"/>
  <c r="H34" i="28"/>
  <c r="D34" i="28"/>
  <c r="D32" i="28" s="1"/>
  <c r="E43" i="28"/>
  <c r="G32" i="28"/>
  <c r="AH19" i="23" l="1"/>
  <c r="AH34" i="23" s="1"/>
  <c r="G43" i="28"/>
  <c r="D8" i="28" l="1"/>
  <c r="Z19" i="23"/>
  <c r="D23" i="16" l="1"/>
  <c r="D15" i="16"/>
  <c r="AF25" i="23" l="1"/>
  <c r="AF34" i="23" s="1"/>
  <c r="V19" i="23"/>
  <c r="V34" i="23" s="1"/>
  <c r="S19" i="23" l="1"/>
  <c r="S34" i="23" s="1"/>
  <c r="T19" i="23" l="1"/>
  <c r="T34" i="23" s="1"/>
  <c r="U19" i="23"/>
  <c r="U34" i="23" s="1"/>
  <c r="F83" i="10" l="1"/>
  <c r="F84" i="10" l="1"/>
  <c r="G83" i="10"/>
  <c r="H8" i="28" l="1"/>
  <c r="F8" i="28" s="1"/>
  <c r="F23" i="28" s="1"/>
  <c r="F10" i="28"/>
  <c r="I8" i="28"/>
  <c r="H83" i="10"/>
  <c r="I83" i="10" l="1"/>
  <c r="J83" i="10" l="1"/>
  <c r="K83" i="10" l="1"/>
  <c r="L83" i="10" l="1"/>
  <c r="E15" i="16"/>
  <c r="D7" i="16"/>
  <c r="M83" i="10" l="1"/>
  <c r="E7" i="16" l="1"/>
  <c r="E23" i="16"/>
  <c r="Z34" i="23" l="1"/>
  <c r="F9" i="28"/>
  <c r="Y34" i="23"/>
  <c r="F7" i="16"/>
  <c r="G15" i="16"/>
  <c r="H15" i="16"/>
  <c r="F23" i="16"/>
  <c r="G23" i="16" l="1"/>
  <c r="I15" i="16"/>
  <c r="E60" i="10" l="1"/>
  <c r="E82" i="10" s="1"/>
  <c r="J15" i="16"/>
  <c r="E77" i="10" l="1"/>
  <c r="K15" i="16"/>
  <c r="E65" i="10" l="1"/>
  <c r="E87" i="10" s="1"/>
  <c r="O84" i="10"/>
  <c r="F60" i="10"/>
  <c r="F82" i="10" s="1"/>
  <c r="L15" i="16"/>
  <c r="G23" i="28" l="1"/>
  <c r="F77" i="10"/>
  <c r="F65" i="10" s="1"/>
  <c r="P84" i="10"/>
  <c r="M15" i="16"/>
  <c r="G60" i="10" l="1"/>
  <c r="G82" i="10" s="1"/>
  <c r="F87" i="10"/>
  <c r="N15" i="16"/>
  <c r="G77" i="10" l="1"/>
  <c r="G65" i="10" s="1"/>
  <c r="H60" i="10"/>
  <c r="H82" i="10" s="1"/>
  <c r="F88" i="10"/>
  <c r="R84" i="10"/>
  <c r="O15" i="16"/>
  <c r="H77" i="10" l="1"/>
  <c r="H65" i="10" s="1"/>
  <c r="I60" i="10"/>
  <c r="I82" i="10" s="1"/>
  <c r="S84" i="10"/>
  <c r="P15" i="16"/>
  <c r="G87" i="10" l="1"/>
  <c r="G88" i="10" s="1"/>
  <c r="I77" i="10"/>
  <c r="I65" i="10" s="1"/>
  <c r="J60" i="10"/>
  <c r="J82" i="10" s="1"/>
  <c r="Q15" i="16"/>
  <c r="H87" i="10" l="1"/>
  <c r="I87" i="10"/>
  <c r="J77" i="10"/>
  <c r="J65" i="10" s="1"/>
  <c r="K60" i="10"/>
  <c r="K82" i="10" s="1"/>
  <c r="R15" i="16"/>
  <c r="H88" i="10" l="1"/>
  <c r="J87" i="10"/>
  <c r="I88" i="10"/>
  <c r="K77" i="10"/>
  <c r="K65" i="10" s="1"/>
  <c r="L60" i="10"/>
  <c r="L82" i="10" s="1"/>
  <c r="S15" i="16"/>
  <c r="J88" i="10" l="1"/>
  <c r="K87" i="10"/>
  <c r="L77" i="10"/>
  <c r="L65" i="10" s="1"/>
  <c r="M60" i="10"/>
  <c r="M82" i="10" s="1"/>
  <c r="U15" i="16"/>
  <c r="T15" i="16"/>
  <c r="N60" i="10"/>
  <c r="N82" i="10" s="1"/>
  <c r="K88" i="10" l="1"/>
  <c r="M77" i="10"/>
  <c r="M65" i="10" s="1"/>
  <c r="N95" i="10"/>
  <c r="N77" i="10"/>
  <c r="N65" i="10" s="1"/>
  <c r="O60" i="10"/>
  <c r="O82" i="10" s="1"/>
  <c r="L87" i="10" l="1"/>
  <c r="M87" i="10"/>
  <c r="O77" i="10"/>
  <c r="O65" i="10" s="1"/>
  <c r="O95" i="10"/>
  <c r="N87" i="10"/>
  <c r="N94" i="10"/>
  <c r="N96" i="10" s="1"/>
  <c r="P60" i="10"/>
  <c r="P82" i="10" s="1"/>
  <c r="M88" i="10" l="1"/>
  <c r="L88" i="10"/>
  <c r="P95" i="10"/>
  <c r="P77" i="10"/>
  <c r="P65" i="10" s="1"/>
  <c r="N88" i="10"/>
  <c r="O87" i="10"/>
  <c r="O94" i="10"/>
  <c r="O96" i="10" s="1"/>
  <c r="O97" i="10" s="1"/>
  <c r="Q60" i="10"/>
  <c r="Q82" i="10" s="1"/>
  <c r="N97" i="10" l="1"/>
  <c r="Q95" i="10"/>
  <c r="Q77" i="10"/>
  <c r="Q65" i="10" s="1"/>
  <c r="P94" i="10"/>
  <c r="P96" i="10" s="1"/>
  <c r="P97" i="10" s="1"/>
  <c r="P87" i="10"/>
  <c r="O88" i="10"/>
  <c r="R60" i="10"/>
  <c r="R82" i="10" s="1"/>
  <c r="S60" i="10" l="1"/>
  <c r="S82" i="10" s="1"/>
  <c r="R77" i="10"/>
  <c r="R65" i="10" s="1"/>
  <c r="R95" i="10"/>
  <c r="P88" i="10"/>
  <c r="Q94" i="10"/>
  <c r="Q96" i="10" s="1"/>
  <c r="Q97" i="10" s="1"/>
  <c r="Q87" i="10"/>
  <c r="S77" i="10" l="1"/>
  <c r="S65" i="10" s="1"/>
  <c r="S87" i="10" s="1"/>
  <c r="S95" i="10"/>
  <c r="Q88" i="10"/>
  <c r="R87" i="10"/>
  <c r="R94" i="10"/>
  <c r="R96" i="10" s="1"/>
  <c r="R97" i="10" s="1"/>
  <c r="H38" i="28"/>
  <c r="D38" i="28" s="1"/>
  <c r="D37" i="28" s="1"/>
  <c r="D43" i="28" s="1"/>
  <c r="D12" i="12"/>
  <c r="C14" i="12"/>
  <c r="B14" i="12"/>
  <c r="S94" i="10" l="1"/>
  <c r="S96" i="10" s="1"/>
  <c r="S97" i="10" s="1"/>
  <c r="R88" i="10"/>
  <c r="S88" i="10"/>
  <c r="D17" i="28"/>
  <c r="H37" i="28"/>
  <c r="H43" i="28" s="1"/>
  <c r="C10" i="12"/>
  <c r="C13" i="12" s="1"/>
  <c r="E12" i="12"/>
  <c r="F12" i="12" s="1"/>
  <c r="G12" i="12" s="1"/>
  <c r="H12" i="12" s="1"/>
  <c r="I12" i="12" s="1"/>
  <c r="B10" i="12"/>
  <c r="B13" i="12" s="1"/>
  <c r="D10" i="12" s="1"/>
  <c r="AG19" i="23" l="1"/>
  <c r="AG34" i="23" s="1"/>
  <c r="D23" i="28"/>
  <c r="D13" i="12"/>
  <c r="E10" i="12" s="1"/>
  <c r="D11" i="12"/>
  <c r="D14" i="12" s="1"/>
  <c r="E13" i="12" l="1"/>
  <c r="F10" i="12" s="1"/>
  <c r="E11" i="12"/>
  <c r="E14" i="12" s="1"/>
  <c r="F13" i="12" l="1"/>
  <c r="G10" i="12" s="1"/>
  <c r="F11" i="12"/>
  <c r="F14" i="12" s="1"/>
  <c r="G13" i="12" l="1"/>
  <c r="H10" i="12" s="1"/>
  <c r="G11" i="12"/>
  <c r="G14" i="12" s="1"/>
  <c r="H13" i="12" l="1"/>
  <c r="I10" i="12" s="1"/>
  <c r="H11" i="12"/>
  <c r="H14" i="12" s="1"/>
  <c r="I11" i="12" l="1"/>
  <c r="I14" i="12" s="1"/>
  <c r="I13" i="12"/>
  <c r="B15" i="12" l="1"/>
  <c r="G7" i="16" l="1"/>
  <c r="H7" i="16" l="1"/>
  <c r="I7" i="16" l="1"/>
  <c r="J7" i="16" l="1"/>
  <c r="K7" i="16" l="1"/>
  <c r="K23" i="16"/>
  <c r="L23" i="16"/>
  <c r="H23" i="16"/>
  <c r="I23" i="16"/>
  <c r="J23" i="16"/>
  <c r="H23" i="28"/>
  <c r="I23" i="28"/>
</calcChain>
</file>

<file path=xl/sharedStrings.xml><?xml version="1.0" encoding="utf-8"?>
<sst xmlns="http://schemas.openxmlformats.org/spreadsheetml/2006/main" count="912" uniqueCount="409">
  <si>
    <t>Наименование показателя</t>
  </si>
  <si>
    <t>Ед. изм.</t>
  </si>
  <si>
    <t>-</t>
  </si>
  <si>
    <t>Электроэнергия</t>
  </si>
  <si>
    <t>Вода</t>
  </si>
  <si>
    <t>ИПЦ</t>
  </si>
  <si>
    <t>руб./ кВт*ч</t>
  </si>
  <si>
    <t>Гкал/год</t>
  </si>
  <si>
    <t>тыс. руб.</t>
  </si>
  <si>
    <t>Удельный расход электроэнергии</t>
  </si>
  <si>
    <t>кВт*ч/ Гкал</t>
  </si>
  <si>
    <t>Расход электроэнергии</t>
  </si>
  <si>
    <t>тыс. кВт*ч</t>
  </si>
  <si>
    <t>Стоимость электроэнергии</t>
  </si>
  <si>
    <t>Отчисления на социальные нужды</t>
  </si>
  <si>
    <t>ИТОГО</t>
  </si>
  <si>
    <t>РАСХОДЫ НА ЭНЕРГЕТИЧЕСКИЕ РЕСУРСЫ</t>
  </si>
  <si>
    <t>Выработка тепловой энергии</t>
  </si>
  <si>
    <t>Отпуск на собственные нужды</t>
  </si>
  <si>
    <t>%</t>
  </si>
  <si>
    <t>Подано тепловой энергии в сеть</t>
  </si>
  <si>
    <t>Потери в сетях</t>
  </si>
  <si>
    <t>Расходы на ремонт основных средств</t>
  </si>
  <si>
    <t>НОРМАТИВНАЯ ПРИБЫЛЬ</t>
  </si>
  <si>
    <t>руб/Гкал</t>
  </si>
  <si>
    <t>Индекс роста тарифа</t>
  </si>
  <si>
    <t>Процентная ставка, годовых</t>
  </si>
  <si>
    <t>Задолженность на начало периода</t>
  </si>
  <si>
    <t>Задолженность на конец периода</t>
  </si>
  <si>
    <t>Итого выплат за период</t>
  </si>
  <si>
    <t>Общая сумма выплат за период предоставления займа</t>
  </si>
  <si>
    <t>ВСЕГО</t>
  </si>
  <si>
    <t xml:space="preserve">Таблица 3. Рабочие графики привлечения, обслуживания и возвращения основной суммы заемных средств </t>
  </si>
  <si>
    <t>Заемные средства, тыс. руб.</t>
  </si>
  <si>
    <t>Выплаты процентов</t>
  </si>
  <si>
    <t>Выплаты основной суммы займа</t>
  </si>
  <si>
    <t>Инвестиционная составляющая в тарифе</t>
  </si>
  <si>
    <t>Тариф без инвест. составляющей</t>
  </si>
  <si>
    <t>Тариф с учетом инвест. составляющей</t>
  </si>
  <si>
    <t>Наименование мероприятий</t>
  </si>
  <si>
    <t>кВт*ч/Гкал</t>
  </si>
  <si>
    <t>№ п/п</t>
  </si>
  <si>
    <t>ед./км</t>
  </si>
  <si>
    <t>ед./Гкал/час</t>
  </si>
  <si>
    <t>Отношение величины технологических потерь тепловой энергии, теплоносителя к материальной характеристике тепловой сети</t>
  </si>
  <si>
    <t>Отношение величины технологических потерь тепловой энергии к материальной характеристике тепловой сети</t>
  </si>
  <si>
    <t>Технологические потери тепловой энергии</t>
  </si>
  <si>
    <t>Материальная характеристика тепловой сети</t>
  </si>
  <si>
    <t>ед.</t>
  </si>
  <si>
    <t>Общая тепловая мощность котельных</t>
  </si>
  <si>
    <t>Гкал/час</t>
  </si>
  <si>
    <t>Объемы реконструкции и нового строительства котельных</t>
  </si>
  <si>
    <t>Общая протяженность (двухтрубная)</t>
  </si>
  <si>
    <t>км</t>
  </si>
  <si>
    <t>Объемы перекладок и строительство ТС (двухтрубная)</t>
  </si>
  <si>
    <t xml:space="preserve">ИТОГО </t>
  </si>
  <si>
    <t>Экономически обоснованный тариф</t>
  </si>
  <si>
    <t>№</t>
  </si>
  <si>
    <t>Источники финансирования</t>
  </si>
  <si>
    <t>По годам реализации программы</t>
  </si>
  <si>
    <t>1.</t>
  </si>
  <si>
    <t>Собственные средства</t>
  </si>
  <si>
    <t>1.1.</t>
  </si>
  <si>
    <t>Амортизационные отчисления</t>
  </si>
  <si>
    <t>1.2.</t>
  </si>
  <si>
    <t>Прибыль, направленная на инвестиции</t>
  </si>
  <si>
    <t>1.3.</t>
  </si>
  <si>
    <t>Средства, полученные за счет платы за подключение</t>
  </si>
  <si>
    <t>1.4.</t>
  </si>
  <si>
    <t>Прочие собственные средства, в т.ч. средства, от эмиссии ценных бумаг</t>
  </si>
  <si>
    <t>2.</t>
  </si>
  <si>
    <t>Привлеченные средства</t>
  </si>
  <si>
    <t>2.1.</t>
  </si>
  <si>
    <t>Кредиты</t>
  </si>
  <si>
    <t>2.2.</t>
  </si>
  <si>
    <t>Займы организаций</t>
  </si>
  <si>
    <t>2.3.</t>
  </si>
  <si>
    <t>Прочие привлеченные средства</t>
  </si>
  <si>
    <t>3.</t>
  </si>
  <si>
    <t>4.</t>
  </si>
  <si>
    <t>Прочие источники финансирования, в т.ч. лизинг</t>
  </si>
  <si>
    <t>ИТОГО по программе</t>
  </si>
  <si>
    <t>Местонахождение регулируемой организации</t>
  </si>
  <si>
    <t>Сроки реализации инвестиционной программы</t>
  </si>
  <si>
    <t>Лицо, ответственное за разработку инвестиционной программы</t>
  </si>
  <si>
    <t>Наименование органа местного самоуправления, согласовавшего инвестиционную программу</t>
  </si>
  <si>
    <t>Описание и месторасположение объекта</t>
  </si>
  <si>
    <t>Всего, тыс. руб.</t>
  </si>
  <si>
    <t>Остаток финансирования, тыс. руб.</t>
  </si>
  <si>
    <t>1.1. Строительство новых тепловых сетей в целях подключения потребителей</t>
  </si>
  <si>
    <t>1.2. Строительство иных объектов системы централизованного теплоснабжения за исключением тепловых сетей в целях подключения потребителей</t>
  </si>
  <si>
    <t>1.3. Увеличение пропускной способности существующих тепловых сетей в целях подключения потребителей</t>
  </si>
  <si>
    <t>1.4. Увеличение мощности и производительности существующих объектов централизованного теплоснабжения, за исключением тепловых сетей в целях подключения потребителей</t>
  </si>
  <si>
    <t xml:space="preserve">ВСЕГО по группе 1 </t>
  </si>
  <si>
    <t>Группа 2. Строительство новых объектов системы централизованного теплоснабжения, не связанных с подключением новых потребителей, в т.ч. строительство новых тепловых сетей</t>
  </si>
  <si>
    <t>ВСЕГО по группе 2</t>
  </si>
  <si>
    <t>3.1.1.</t>
  </si>
  <si>
    <t>ВСЕГО по группе 3</t>
  </si>
  <si>
    <t>Группа 4. Мероприятия, направленные на снижение негативного воздействия на окружающую среду, достижение плановых значение показателей надежности и энергетической эффективности объектов теплоснабжения, повышение эффективности работы систем централизованного теплоснабжения</t>
  </si>
  <si>
    <t>ВСЕГО по группе 4</t>
  </si>
  <si>
    <t>5.1. Вывод из эксплуатации, консервация и демонтаж тепловых сетей</t>
  </si>
  <si>
    <t>ВСЕГО по группе 5</t>
  </si>
  <si>
    <t xml:space="preserve">Форма 3-ИП. Плановые значения показателей, достижение которых предусмотрено в результате реализации мероприятий Инвестиционной Программы </t>
  </si>
  <si>
    <t>Ед. измерения</t>
  </si>
  <si>
    <t>Фактические значения</t>
  </si>
  <si>
    <t>Плановые значения</t>
  </si>
  <si>
    <t>Удельный расход электрической энергии на транспортировку теплоносителя</t>
  </si>
  <si>
    <t xml:space="preserve">Удельный расход условного топлива на выработку единицы тепловой энергии </t>
  </si>
  <si>
    <t>т.у.т./Гкал</t>
  </si>
  <si>
    <t>Удельный расход условного топлива на выработку единицы  теплоносителя</t>
  </si>
  <si>
    <t>т.у.т./м3*</t>
  </si>
  <si>
    <t>Объем присоединяемой тепловой нагрузки новых потребителей</t>
  </si>
  <si>
    <t>Гкал/ч</t>
  </si>
  <si>
    <t>5.</t>
  </si>
  <si>
    <t>Потери тепловой энергии при передаче тепловой энергии по тепловым сетям</t>
  </si>
  <si>
    <t>Гкал в год</t>
  </si>
  <si>
    <t>% от полезного отпуска тепловой энергии</t>
  </si>
  <si>
    <t>6.</t>
  </si>
  <si>
    <t>Потери теплоносителя при передаче тепловой энергии по тепловым сетям</t>
  </si>
  <si>
    <t>тонн в год (вода)</t>
  </si>
  <si>
    <t>куб.м. (пар)</t>
  </si>
  <si>
    <t>7.</t>
  </si>
  <si>
    <t xml:space="preserve">тонн в год </t>
  </si>
  <si>
    <t>Наименование объекта</t>
  </si>
  <si>
    <t>Показатели надежности</t>
  </si>
  <si>
    <t>Количество прекращений подачи тепловой энергии, теплоносителя в результате технологических нарушений на тепловых сетях на 1 км тепловой сети</t>
  </si>
  <si>
    <t>Текущее значение</t>
  </si>
  <si>
    <t>Количество прекращений подачи тепловой энергии, теплоносителя в результате технологических нарушений на источниках тепловой энергии на 1 Гкал/ч установленной мощности</t>
  </si>
  <si>
    <t>Показатели энергетической эффективности</t>
  </si>
  <si>
    <t>Удельный расход топлива (кг у.т./Гкал) на производство единицы тепловой энергии, отпускаемой с коллекторов источников тепловой энергии</t>
  </si>
  <si>
    <t>Величина технологических потерь тепловой энергии, теплоносителя при передаче тепловой энергии по тепловым сетям, Гкал</t>
  </si>
  <si>
    <t>Количество технологических нарушений в котельных (на 2022 г.)</t>
  </si>
  <si>
    <t>По видам деятельности</t>
  </si>
  <si>
    <t>Строительство котельных</t>
  </si>
  <si>
    <t>Строительство тепловых сетей</t>
  </si>
  <si>
    <t>Реконструкция котельных</t>
  </si>
  <si>
    <t>Реконструкция тепловых сетей</t>
  </si>
  <si>
    <t>Бюджетное финансирование</t>
  </si>
  <si>
    <r>
      <t>М</t>
    </r>
    <r>
      <rPr>
        <vertAlign val="superscript"/>
        <sz val="9"/>
        <color rgb="FF000000"/>
        <rFont val="Times New Roman"/>
        <family val="1"/>
        <charset val="204"/>
      </rPr>
      <t>2</t>
    </r>
  </si>
  <si>
    <r>
      <t>Гкал/ М</t>
    </r>
    <r>
      <rPr>
        <b/>
        <vertAlign val="superscript"/>
        <sz val="9"/>
        <color rgb="FF000000"/>
        <rFont val="Times New Roman"/>
        <family val="1"/>
        <charset val="204"/>
      </rPr>
      <t>2</t>
    </r>
  </si>
  <si>
    <r>
      <t>Р</t>
    </r>
    <r>
      <rPr>
        <b/>
        <vertAlign val="subscript"/>
        <sz val="11"/>
        <color rgb="FF000000"/>
        <rFont val="Times New Roman"/>
        <family val="1"/>
        <charset val="204"/>
      </rPr>
      <t>п источника от Тn</t>
    </r>
  </si>
  <si>
    <r>
      <t>Р</t>
    </r>
    <r>
      <rPr>
        <b/>
        <vertAlign val="subscript"/>
        <sz val="11"/>
        <color rgb="FF000000"/>
        <rFont val="Times New Roman"/>
        <family val="1"/>
        <charset val="204"/>
      </rPr>
      <t>п сети от Тn</t>
    </r>
  </si>
  <si>
    <t>Таблица 8 - Количество прекращений подачи тепловой энергии в результате технологических нарушений на источниках тепловой энергии на 1 Гкал/час установленной мощности</t>
  </si>
  <si>
    <t>Расходы на реализацию Инвестиционной Программы тыс. руб. c НДС</t>
  </si>
  <si>
    <t>Вид объекта</t>
  </si>
  <si>
    <t>Тепловая сеть</t>
  </si>
  <si>
    <t>Условный диаметр, мм</t>
  </si>
  <si>
    <t>Пропускная способность, т/ч</t>
  </si>
  <si>
    <t>Протяженность (в однотрубном исчислении), км</t>
  </si>
  <si>
    <t>Способ прокладки</t>
  </si>
  <si>
    <t>до реализации мероприятия</t>
  </si>
  <si>
    <t>после реализации мероприятия</t>
  </si>
  <si>
    <t xml:space="preserve">Год начала реализации </t>
  </si>
  <si>
    <t xml:space="preserve">Год окончания реализации </t>
  </si>
  <si>
    <t>в т.ч. ПИР</t>
  </si>
  <si>
    <t>в т.ч. СМР</t>
  </si>
  <si>
    <t>Плановые расходы</t>
  </si>
  <si>
    <t>Расшифровка источников финансирования инвестиционной программы, тыс. руб. без НДС</t>
  </si>
  <si>
    <t>Амортизация (стр. 1.1 ФП)</t>
  </si>
  <si>
    <t>Прибыль, направленная на инвестиции (стр. 1.2 ФП)</t>
  </si>
  <si>
    <t>Средства, полученные за счет платы за подключение (стр. 1.3 ФП)</t>
  </si>
  <si>
    <t>Прочие собственные средства (стр. 1.4 ФП)</t>
  </si>
  <si>
    <t>Экономия расходов (стр. 1.5 ФП)</t>
  </si>
  <si>
    <t>Расходы на оплату лизинговых платежей по договору финансовой аренды (лизинга) (стр. 1.6 ФП)</t>
  </si>
  <si>
    <t>Иные собственные средства (стр. 2 ФП)</t>
  </si>
  <si>
    <t>Привлеченные средства на возвратной основе (стр 23 ФП)</t>
  </si>
  <si>
    <t>Прочие источники финансирования (стр. 5 ФП)</t>
  </si>
  <si>
    <t>в результате реализации мероприятий ИП</t>
  </si>
  <si>
    <t>Расходы на реализацию мероприятий в прогнозных ценах тыс. руб. без НДС</t>
  </si>
  <si>
    <t>Процент износа объектов системы теплоснабжения с выделением процента износа объектов, существующих на начало реализации Инвестиционной программы</t>
  </si>
  <si>
    <t>Показатели, характеризующие снижение негативного воздействия на окружающую среду в соответствии с подпунктом "ж" пункта 10 Правил согласования и утверждения инвестиционных программ организаций, осуществляющих регулируемые виды деятельности в сфере теплоснабжения, а также требований к составу и содержанию таких программ (за исключением таких программ, утверждаемых в соответствии с законодательством Российской Федерации об электроэнергетике), утвержденных постановлением Правительства Российской Федерации от 5 мая 2014 г. N 410</t>
  </si>
  <si>
    <t>Расходы на капитальные вложения (инвестиции), финансируемые за счет нормативной прибыли, учитываемой в необходимой валовой выручке</t>
  </si>
  <si>
    <t>Плата за подключение (технологическое присоединение) к системам централизованного теплоснабжения (раздельно по каждой системе, если регулируемая организация эксплуатирует несколько таких систем)</t>
  </si>
  <si>
    <t>Расходы на уплату лизинговых платежей по договору финансовой аренды (лизинга)</t>
  </si>
  <si>
    <t>Средства, привлеченные на возвратной основе</t>
  </si>
  <si>
    <t>Иные собственные средства, за исключением средств, указанных в разделе 1</t>
  </si>
  <si>
    <t>1.3</t>
  </si>
  <si>
    <t>1.5.</t>
  </si>
  <si>
    <t>1.3.1</t>
  </si>
  <si>
    <t>достигнутая в результате реализации мероприятий инвестиционной программы</t>
  </si>
  <si>
    <t>1.3.2</t>
  </si>
  <si>
    <t>связанная с сокращением потерь в тепловых сетях, сменой видов и (или) марки основного и (или) резервного топлива на источниках тепловой энергии, реализацией энергосервисного контракта в размере, определенном по решению регулируемой организации</t>
  </si>
  <si>
    <t>Экономия расходов</t>
  </si>
  <si>
    <t>3.1.</t>
  </si>
  <si>
    <t>3.2.</t>
  </si>
  <si>
    <t>3.3.</t>
  </si>
  <si>
    <t>Бюджетные средства по каждой системе централизованного теплоснабжения с выделением расходов концедента на строительство, модернизацию и (или) реконструкцию объекта концессионного соглашения по каждой системе централизованного теплоснабжения при наличии таких расходов</t>
  </si>
  <si>
    <t>Прочие источники финансирования</t>
  </si>
  <si>
    <t>Группа 6. Мероприятия, предусматривающие капитальные вложения в объекты основных средств и нематериальные активы регулируемой организации, обусловленные необходимостью соблюдения регулируемыми организациями обязательных требований, установленных законодательством Российской Федерации и связанных с осуществлением деятельности в сфере теплоснабжения, включая мероприятия по обеспечению безопасности и антитеррористической защищенности объектов топливно-энергетического комплекса, безопасности критической информационной инфраструктуры.</t>
  </si>
  <si>
    <t>ВСЕГО по группе 6</t>
  </si>
  <si>
    <t>Диаметр, мм</t>
  </si>
  <si>
    <t>Протяженность, м (2-х труб.исчисление)</t>
  </si>
  <si>
    <t>Топливо (природный газ)</t>
  </si>
  <si>
    <t>Покупка тепловой энергии</t>
  </si>
  <si>
    <t>Расходы на электроэнергию на технологические цели</t>
  </si>
  <si>
    <t>Расходы на воду и стоки на технологические цели</t>
  </si>
  <si>
    <t>Цеховые расходы</t>
  </si>
  <si>
    <t>Прочие прямые расходы</t>
  </si>
  <si>
    <t>Общехозяйственные расходы</t>
  </si>
  <si>
    <t>Арендная плата, лизинговые платежи</t>
  </si>
  <si>
    <t>Налог на имущество (новое имущество в рамках ИП)</t>
  </si>
  <si>
    <t xml:space="preserve">ОПЕРАЦИОННЫЕ РАСХОДЫ </t>
  </si>
  <si>
    <t xml:space="preserve">НЕПОДКОНТРОЛЬНЫЕ РАСХОДЫ </t>
  </si>
  <si>
    <t>Коэффициент дефлятор ИПЦ (инвестиции в основной капитал)</t>
  </si>
  <si>
    <t>Наименование инвестиционного мероприятия</t>
  </si>
  <si>
    <t>Тип прокладки</t>
  </si>
  <si>
    <t>Удельная стоимость реконструкции сетей теплоснабжения из стальных труб в непроходных сборных ж/б каналах в изоняции из ППУ в сухих грунтах в траншеях с креплениями с разработкой грунта в отвал, тыс. руб./м*</t>
  </si>
  <si>
    <t>Год реализации мероприятия</t>
  </si>
  <si>
    <t>* - НЦС 81-02-13-2024 (таблица 13-07-004), утвержденный Приказом Минстроя № 142/пр от 26.02.2024 года</t>
  </si>
  <si>
    <t>Методика определения стоимости мероприятия</t>
  </si>
  <si>
    <t>Территориальный коэффициент (Ленинградская область)</t>
  </si>
  <si>
    <t>Климатический коэффициент (Ленинградская область)</t>
  </si>
  <si>
    <t>Удельная стоимость реконструкции сетей теплоснабжения из стальных труб в непроходных мололитных ж/б каналах в изоняции из ППУ в сухих грунтах в траншеях с откосами с разработкой грунта в отвал (глубина 2 метра), тыс. руб./м**</t>
  </si>
  <si>
    <t>Удельная стоимость реконструкции сетей теплоснабжения: бесканальная прокладка в изоняции из ППУ на песчаном основании, в сухих грунтах в траншеях с откосами с разработкой грунта в отвал (глубина 2 метра), тыс. руб./м***</t>
  </si>
  <si>
    <t>** - НЦС 81-02-13-2024 (таблица 13-08-003), утвержденный Приказом Минстроя № 142/пр от 26.02.2024 года</t>
  </si>
  <si>
    <t>*** - НЦС 81-02-13-2024 (таблица 13-03-003), утвержденный Приказом Минстроя № 142/пр от 26.02.2024 года</t>
  </si>
  <si>
    <t>Источник финансирования</t>
  </si>
  <si>
    <t>Тарифные источники</t>
  </si>
  <si>
    <t>Проектно-сметный расчет</t>
  </si>
  <si>
    <r>
      <t>отчет</t>
    </r>
    <r>
      <rPr>
        <b/>
        <vertAlign val="superscript"/>
        <sz val="13"/>
        <rFont val="Arial"/>
        <family val="2"/>
        <charset val="204"/>
      </rPr>
      <t>2</t>
    </r>
  </si>
  <si>
    <t>оценка</t>
  </si>
  <si>
    <t>прогноз</t>
  </si>
  <si>
    <t>Промышленность (BCDE)</t>
  </si>
  <si>
    <t xml:space="preserve">  дефлятор</t>
  </si>
  <si>
    <t xml:space="preserve">  ИЦП</t>
  </si>
  <si>
    <t xml:space="preserve">   в т. ч.  без продукции ТЭКа (нефть, нефтепродукты, уголь, газ, энергетика)</t>
  </si>
  <si>
    <t>Добыча полезных ископаемых (Раздел B)</t>
  </si>
  <si>
    <t>Добыча угля (05)</t>
  </si>
  <si>
    <t>Добыча сырой нефти и природного газа (06+09)</t>
  </si>
  <si>
    <t>Добыча металлических руд (07)</t>
  </si>
  <si>
    <t>Добыча прочих полезных ископаемых (08)</t>
  </si>
  <si>
    <t>Обработка древесины и производство изделий из дерева и пробки, кроме мебели, производство изделий из соломки и материалов для плетения (16)</t>
  </si>
  <si>
    <t>Производство бумаги и бумажных изделий (17)</t>
  </si>
  <si>
    <t>Производство нефтепродуктов (19.2)</t>
  </si>
  <si>
    <t>Производство прочей неметаллической минеральной продукции (23)</t>
  </si>
  <si>
    <t>Производство основных драгоценных металлов и прочих цветных металлов, производство ядерного топлива (24.4)</t>
  </si>
  <si>
    <t>Производство готовых металлических изделий, кроме машин и оборудования (25)</t>
  </si>
  <si>
    <t>Продукция машиностроения (26, 27, 28, 29, 30, 33)</t>
  </si>
  <si>
    <t>Прочие</t>
  </si>
  <si>
    <t>Обеспечение электрической энергией, газом и паром; кондиционирование воздуха (Раздел D)</t>
  </si>
  <si>
    <t>Водоснабжение; водоотведение, организация сбора и утилизация отходов, деятельность по ликвидации загрязнений (Раздел E)</t>
  </si>
  <si>
    <t>Сельское хозяйство</t>
  </si>
  <si>
    <t xml:space="preserve"> - растениеводство</t>
  </si>
  <si>
    <t xml:space="preserve"> - животноводство</t>
  </si>
  <si>
    <t xml:space="preserve">  индекс цен реализации продукции сельхозпроизводителями</t>
  </si>
  <si>
    <t>Транспорт, вкл. трубопроводный</t>
  </si>
  <si>
    <r>
      <t xml:space="preserve">  дефлятор</t>
    </r>
    <r>
      <rPr>
        <b/>
        <vertAlign val="superscript"/>
        <sz val="13"/>
        <color indexed="8"/>
        <rFont val="Arial"/>
        <family val="2"/>
        <charset val="204"/>
      </rPr>
      <t>4</t>
    </r>
  </si>
  <si>
    <r>
      <t xml:space="preserve">  ИЦП</t>
    </r>
    <r>
      <rPr>
        <vertAlign val="superscript"/>
        <sz val="13"/>
        <rFont val="Arial"/>
        <family val="2"/>
        <charset val="204"/>
      </rPr>
      <t>5</t>
    </r>
  </si>
  <si>
    <r>
      <t>Инвестиции в основной капитал</t>
    </r>
    <r>
      <rPr>
        <b/>
        <vertAlign val="superscript"/>
        <sz val="13"/>
        <color indexed="8"/>
        <rFont val="Arial"/>
        <family val="2"/>
        <charset val="204"/>
      </rPr>
      <t xml:space="preserve"> 6</t>
    </r>
  </si>
  <si>
    <t xml:space="preserve">  индексы цен </t>
  </si>
  <si>
    <t>Строительство</t>
  </si>
  <si>
    <r>
      <t xml:space="preserve">Потребительский рынок </t>
    </r>
    <r>
      <rPr>
        <b/>
        <vertAlign val="superscript"/>
        <sz val="13"/>
        <color indexed="8"/>
        <rFont val="Arial"/>
        <family val="2"/>
        <charset val="204"/>
      </rPr>
      <t>7</t>
    </r>
  </si>
  <si>
    <t xml:space="preserve">  оборот розничной торговли, дефлятор</t>
  </si>
  <si>
    <t xml:space="preserve">  ИПЦ на товары</t>
  </si>
  <si>
    <t xml:space="preserve">  платные услуги населению, дефлятор</t>
  </si>
  <si>
    <t xml:space="preserve">  ИПЦ на услуги</t>
  </si>
  <si>
    <r>
      <rPr>
        <vertAlign val="superscript"/>
        <sz val="10"/>
        <color theme="1"/>
        <rFont val="Arial"/>
        <family val="2"/>
        <charset val="204"/>
      </rPr>
      <t>1</t>
    </r>
    <r>
      <rPr>
        <sz val="10"/>
        <color theme="1"/>
        <rFont val="Arial"/>
        <family val="2"/>
        <charset val="204"/>
      </rPr>
      <t xml:space="preserve"> - на продукцию, реализованную на внутренний рынок</t>
    </r>
  </si>
  <si>
    <r>
      <rPr>
        <vertAlign val="superscript"/>
        <sz val="10"/>
        <color theme="1"/>
        <rFont val="Arial"/>
        <family val="2"/>
        <charset val="204"/>
      </rPr>
      <t>4</t>
    </r>
    <r>
      <rPr>
        <sz val="10"/>
        <color theme="1"/>
        <rFont val="Arial"/>
        <family val="2"/>
        <charset val="204"/>
      </rPr>
      <t xml:space="preserve"> - по виду деятельности "Транспортировка и хранение"</t>
    </r>
  </si>
  <si>
    <r>
      <rPr>
        <vertAlign val="superscript"/>
        <sz val="10"/>
        <color theme="1"/>
        <rFont val="Arial"/>
        <family val="2"/>
        <charset val="204"/>
      </rPr>
      <t>5</t>
    </r>
    <r>
      <rPr>
        <sz val="10"/>
        <color theme="1"/>
        <rFont val="Arial"/>
        <family val="2"/>
        <charset val="204"/>
      </rPr>
      <t xml:space="preserve"> - индекс тарифов на грузовые перевозки</t>
    </r>
  </si>
  <si>
    <r>
      <rPr>
        <vertAlign val="superscript"/>
        <sz val="10"/>
        <color theme="1"/>
        <rFont val="Arial"/>
        <family val="2"/>
        <charset val="204"/>
      </rPr>
      <t>6</t>
    </r>
    <r>
      <rPr>
        <sz val="10"/>
        <color theme="1"/>
        <rFont val="Arial"/>
        <family val="2"/>
        <charset val="204"/>
      </rPr>
      <t xml:space="preserve"> - за счет всех источников финансирования</t>
    </r>
  </si>
  <si>
    <r>
      <rPr>
        <vertAlign val="superscript"/>
        <sz val="10"/>
        <color theme="1"/>
        <rFont val="Arial"/>
        <family val="2"/>
        <charset val="204"/>
      </rPr>
      <t>7</t>
    </r>
    <r>
      <rPr>
        <sz val="10"/>
        <color theme="1"/>
        <rFont val="Arial"/>
        <family val="2"/>
        <charset val="204"/>
      </rPr>
      <t>- с учетом НДС, косвенных налогов, торгово-транспортной наценки</t>
    </r>
  </si>
  <si>
    <t>Расходы на материалы</t>
  </si>
  <si>
    <t>Отпущено тепловой энергии потребителям</t>
  </si>
  <si>
    <t>Отпущено товарной тепловой энергии потребителям</t>
  </si>
  <si>
    <t>Год</t>
  </si>
  <si>
    <t>Протяженность перекладываемых ТС</t>
  </si>
  <si>
    <t>июн.27 - июл.27</t>
  </si>
  <si>
    <t>Источник финансирования мероприятия</t>
  </si>
  <si>
    <t>Финансирование из бюджета (без учета НДС)</t>
  </si>
  <si>
    <t>Финансирование из тарифа (без учета НДС)</t>
  </si>
  <si>
    <t xml:space="preserve">Таблица 1 - Расчет инвестиционных затрат по перекладке тепловых сетей МО "Киришское городское поселение" методом Укрупнённых нормативов цены строительства (НЦС) </t>
  </si>
  <si>
    <t>Стоимость мероприятий в прогнозных ценах (без учета НДС), тыс. руб.</t>
  </si>
  <si>
    <t>В ПРОГНОЗНЫХ ЦЕНАХ</t>
  </si>
  <si>
    <t>Министерство экономического развития
Российской Федерации</t>
  </si>
  <si>
    <r>
      <t>Прогноз индексов цен производителей</t>
    </r>
    <r>
      <rPr>
        <b/>
        <vertAlign val="superscript"/>
        <sz val="16"/>
        <color rgb="FF203277"/>
        <rFont val="Arial"/>
        <family val="2"/>
        <charset val="204"/>
      </rPr>
      <t>1</t>
    </r>
    <r>
      <rPr>
        <b/>
        <sz val="16"/>
        <color rgb="FF203277"/>
        <rFont val="Arial"/>
        <family val="2"/>
        <charset val="204"/>
      </rPr>
      <t xml:space="preserve"> и индексов-дефляторов
по видам экономической деятельности на период до 2027 года, в % г/г</t>
    </r>
  </si>
  <si>
    <t xml:space="preserve"> Базовый вариант</t>
  </si>
  <si>
    <t xml:space="preserve">Добыча топливно-энергетических полезных ископаемых (05, 06+09) </t>
  </si>
  <si>
    <r>
      <t xml:space="preserve">  уголь энергетический каменный</t>
    </r>
    <r>
      <rPr>
        <i/>
        <vertAlign val="superscript"/>
        <sz val="13"/>
        <color indexed="8"/>
        <rFont val="Arial"/>
        <family val="2"/>
        <charset val="204"/>
      </rPr>
      <t>3</t>
    </r>
  </si>
  <si>
    <t xml:space="preserve">Добыча металлических руд и прочих полезных ископаемых (07, 08) </t>
  </si>
  <si>
    <t>Обрабатывающие производства (Раздел C)</t>
  </si>
  <si>
    <t>Производство пищевых продуктов, Производство напитков, Производство табачных изделий (10, 11, 12)</t>
  </si>
  <si>
    <t>Производство текстильных изделий, Производство одежды, Производство кожи и изделий из кожи (13, 14, 15)</t>
  </si>
  <si>
    <t>Производство химических веществ и химических продуктов, Производство лекарственных средств и материалов, применяемых в медицинских целях, Производство резиновых и пластмассовых изделий (20, 21, 22)</t>
  </si>
  <si>
    <t xml:space="preserve">Производство черных металлов (24.1, 24.2, 24.3, 24.5) </t>
  </si>
  <si>
    <r>
      <t xml:space="preserve">  ИЦП</t>
    </r>
    <r>
      <rPr>
        <vertAlign val="superscript"/>
        <sz val="13"/>
        <rFont val="Arial"/>
        <family val="2"/>
        <charset val="204"/>
      </rPr>
      <t>5</t>
    </r>
    <r>
      <rPr>
        <sz val="13"/>
        <rFont val="Arial"/>
        <family val="2"/>
        <charset val="204"/>
      </rPr>
      <t xml:space="preserve"> с исключением трубопроводного транспорта</t>
    </r>
  </si>
  <si>
    <r>
      <rPr>
        <vertAlign val="superscript"/>
        <sz val="10"/>
        <rFont val="Arial"/>
        <family val="2"/>
        <charset val="204"/>
      </rPr>
      <t>2</t>
    </r>
    <r>
      <rPr>
        <sz val="10"/>
        <rFont val="Arial"/>
        <family val="2"/>
        <charset val="204"/>
      </rPr>
      <t xml:space="preserve"> - индексы-дефляторы, выделены курсивом - оценка</t>
    </r>
  </si>
  <si>
    <r>
      <rPr>
        <vertAlign val="superscript"/>
        <sz val="10"/>
        <color theme="1"/>
        <rFont val="Arial"/>
        <family val="2"/>
        <charset val="204"/>
      </rPr>
      <t>3</t>
    </r>
    <r>
      <rPr>
        <sz val="10"/>
        <color theme="1"/>
        <rFont val="Arial"/>
        <family val="2"/>
        <charset val="204"/>
      </rPr>
      <t xml:space="preserve"> - в соответствии с Общероссийским классификатором продукции по видам экономической деятельности (ОКПД2) ОК 034-2014 (КПЕС 2008)  уголь, за исключением антрацита, угля коксующегося и угля бурого (05.10.10.130)</t>
    </r>
  </si>
  <si>
    <t>Стоимость реконструкции (перекладки) в  ценах 2024 года, тыс. руб. без НДС</t>
  </si>
  <si>
    <t>Наименование</t>
  </si>
  <si>
    <t>Прогноз показателей инфляции на период до 2027 года</t>
  </si>
  <si>
    <t>отчет</t>
  </si>
  <si>
    <r>
      <t xml:space="preserve">Показатели инфляции:
  </t>
    </r>
    <r>
      <rPr>
        <b/>
        <sz val="12"/>
        <color rgb="FF2C2C84"/>
        <rFont val="Arial"/>
        <family val="2"/>
        <charset val="204"/>
      </rPr>
      <t>потребительские цены (ИПЦ)</t>
    </r>
  </si>
  <si>
    <t xml:space="preserve">  рост цен на конец периода, % к декабрю предыдущего года</t>
  </si>
  <si>
    <t xml:space="preserve">  в среднем за год, %</t>
  </si>
  <si>
    <t xml:space="preserve">Товары </t>
  </si>
  <si>
    <t>продовольственные товары</t>
  </si>
  <si>
    <t xml:space="preserve">  в среднем за год, % </t>
  </si>
  <si>
    <t>без плодоовощной  продукции</t>
  </si>
  <si>
    <t>непродовольственные товары</t>
  </si>
  <si>
    <t>с исключением бензина</t>
  </si>
  <si>
    <t>Услуги</t>
  </si>
  <si>
    <t>организаций ЖКХ</t>
  </si>
  <si>
    <t>прочие услуги</t>
  </si>
  <si>
    <t>Профинанси-ровано к 2026, тыс. руб.</t>
  </si>
  <si>
    <t>Стоимость мероприятий в ценах 2025 года (без учета НДС), тыс. руб.</t>
  </si>
  <si>
    <t xml:space="preserve">Амортизационные отчисления </t>
  </si>
  <si>
    <t>Коэффициент дефлятор к ценам 2025 года</t>
  </si>
  <si>
    <t>Таблица 7 - Отношение величины технологических потерь тепловой энергии к материальной характеристике тепловой сети</t>
  </si>
  <si>
    <t>Таблица 8 - Количество прекращений подачи тепловой энергии, теплоносителя в результате технологических нарушений на тепловых сетях на 1 км тепловых сетей</t>
  </si>
  <si>
    <t>Таблица 10.1 – Принятые индексы-дефляторы и тарифы на тепловую энергию</t>
  </si>
  <si>
    <t>Амортизационные отчисления (новое оборудование )</t>
  </si>
  <si>
    <t>Таблица 10.7 – Расчет экономически обоснованного тарифа при реализации инвестиционного проекта</t>
  </si>
  <si>
    <t>Таблица 10.8 – Расчет экономически обоснованного тарифа без реализации инвестиционного проекта</t>
  </si>
  <si>
    <t>Стоимость мероприятия в прогнозных ценах (без учета НДС), тыс. руб.</t>
  </si>
  <si>
    <t>Удельный расход у.т.</t>
  </si>
  <si>
    <t>кг у.т./ Гкал</t>
  </si>
  <si>
    <t>Расход условного топлива</t>
  </si>
  <si>
    <t>т.у.т.</t>
  </si>
  <si>
    <t>Переводной коэфф. в натуральное топливо</t>
  </si>
  <si>
    <t>Расход топлива газ</t>
  </si>
  <si>
    <t>тыс. куб.м.</t>
  </si>
  <si>
    <t>Стоимость топлива (газ)</t>
  </si>
  <si>
    <t>руб./ тыс. куб.м.</t>
  </si>
  <si>
    <t xml:space="preserve">Расход на природный газ </t>
  </si>
  <si>
    <r>
      <t>Прогноз индексов цен производителей</t>
    </r>
    <r>
      <rPr>
        <b/>
        <vertAlign val="superscript"/>
        <sz val="16"/>
        <color rgb="FF203277"/>
        <rFont val="Arial"/>
        <family val="2"/>
        <charset val="204"/>
      </rPr>
      <t>1</t>
    </r>
    <r>
      <rPr>
        <b/>
        <sz val="16"/>
        <color rgb="FF203277"/>
        <rFont val="Arial"/>
        <family val="2"/>
        <charset val="204"/>
      </rPr>
      <t xml:space="preserve"> и индексов-дефляторов
по видам экономической деятельности на период до 2028 года, в % г/г</t>
    </r>
  </si>
  <si>
    <r>
      <rPr>
        <vertAlign val="superscript"/>
        <sz val="10"/>
        <color theme="1"/>
        <rFont val="Arial"/>
        <family val="2"/>
        <charset val="204"/>
      </rPr>
      <t>1)</t>
    </r>
    <r>
      <rPr>
        <sz val="10"/>
        <color theme="1"/>
        <rFont val="Arial"/>
        <family val="2"/>
        <charset val="204"/>
      </rPr>
      <t xml:space="preserve"> На продукцию, реализованную на внутренний рынок.</t>
    </r>
  </si>
  <si>
    <r>
      <rPr>
        <vertAlign val="superscript"/>
        <sz val="10"/>
        <rFont val="Arial"/>
        <family val="2"/>
        <charset val="204"/>
      </rPr>
      <t>2)</t>
    </r>
    <r>
      <rPr>
        <sz val="10"/>
        <rFont val="Arial"/>
        <family val="2"/>
        <charset val="204"/>
      </rPr>
      <t xml:space="preserve"> Индексы-дефляторы, выделены курсивом - оценка.</t>
    </r>
  </si>
  <si>
    <r>
      <rPr>
        <vertAlign val="superscript"/>
        <sz val="10"/>
        <color theme="1"/>
        <rFont val="Arial"/>
        <family val="2"/>
        <charset val="204"/>
      </rPr>
      <t>3)</t>
    </r>
    <r>
      <rPr>
        <sz val="10"/>
        <color theme="1"/>
        <rFont val="Arial"/>
        <family val="2"/>
        <charset val="204"/>
      </rPr>
      <t xml:space="preserve"> В соответствии с Общероссийским классификатором продукции по видам экономической деятельности (ОКПД2) ОК 034-2014 (КПЕС 2008)  уголь, за исключением антрацита, угля коксующегося и угля бурого (05.10.10.130).</t>
    </r>
  </si>
  <si>
    <r>
      <rPr>
        <vertAlign val="superscript"/>
        <sz val="10"/>
        <color theme="1"/>
        <rFont val="Arial"/>
        <family val="2"/>
        <charset val="204"/>
      </rPr>
      <t xml:space="preserve">4) </t>
    </r>
    <r>
      <rPr>
        <sz val="10"/>
        <color theme="1"/>
        <rFont val="Arial"/>
        <family val="2"/>
        <charset val="204"/>
      </rPr>
      <t>По виду деятельности "Транспортировка и хранение".</t>
    </r>
  </si>
  <si>
    <r>
      <rPr>
        <vertAlign val="superscript"/>
        <sz val="10"/>
        <color theme="1"/>
        <rFont val="Arial"/>
        <family val="2"/>
        <charset val="204"/>
      </rPr>
      <t xml:space="preserve">5) </t>
    </r>
    <r>
      <rPr>
        <sz val="10"/>
        <color theme="1"/>
        <rFont val="Arial"/>
        <family val="2"/>
        <charset val="204"/>
      </rPr>
      <t>Индекс тарифов на грузовые перевозки.</t>
    </r>
  </si>
  <si>
    <r>
      <rPr>
        <vertAlign val="superscript"/>
        <sz val="10"/>
        <color theme="1"/>
        <rFont val="Arial"/>
        <family val="2"/>
        <charset val="204"/>
      </rPr>
      <t xml:space="preserve">6) </t>
    </r>
    <r>
      <rPr>
        <sz val="10"/>
        <color theme="1"/>
        <rFont val="Arial"/>
        <family val="2"/>
        <charset val="204"/>
      </rPr>
      <t>За счет всех источников финансирования.</t>
    </r>
  </si>
  <si>
    <r>
      <rPr>
        <vertAlign val="superscript"/>
        <sz val="10"/>
        <color theme="1"/>
        <rFont val="Arial"/>
        <family val="2"/>
        <charset val="204"/>
      </rPr>
      <t xml:space="preserve">7) </t>
    </r>
    <r>
      <rPr>
        <sz val="10"/>
        <color theme="1"/>
        <rFont val="Arial"/>
        <family val="2"/>
        <charset val="204"/>
      </rPr>
      <t>С учетом НДС, косвенных налогов, торгово-транспортной наценки.</t>
    </r>
  </si>
  <si>
    <t>Таблица 2.1. - Определение индексов - дефляторов на срок концессии (инвестиции в основной капитал)</t>
  </si>
  <si>
    <t>Операционные расходы</t>
  </si>
  <si>
    <t>Прочие неподконтрольные расходы</t>
  </si>
  <si>
    <t>ПРЕДПРИНИМАТЕЛЬСКАЯ ПРИБЫЛЬ</t>
  </si>
  <si>
    <t>Выпадающие доходы (экономия средств), иные корректировки НВВ</t>
  </si>
  <si>
    <t>Итого Капиталовложения, финансируемые за счет тарифных источников (без учета НДС)</t>
  </si>
  <si>
    <t>Количество ТН в ТС (на 2025 г.)</t>
  </si>
  <si>
    <t>Дяченко Андрей Сергеевич</t>
  </si>
  <si>
    <t>ООО «Эпицентр», +7-911-725-85-75</t>
  </si>
  <si>
    <t xml:space="preserve">Глава администрации муниципального образования </t>
  </si>
  <si>
    <t>3.2.1.</t>
  </si>
  <si>
    <t>Котельная</t>
  </si>
  <si>
    <t>Таблицы 10.1. - 10.6. - Калькуляция и расчет эксплуатационных затрат объектов теплоснабжения (тарифная зона - Муслюмовская территория Кунашакского МО)</t>
  </si>
  <si>
    <t>Таблица 10.2 – Прогноз теплового баланса (тарифная зона - Муслюмовская территория Кунашакского МО)</t>
  </si>
  <si>
    <t>Таблица 10.3 – Прогноз расхода на энергетические ресурсы (тарифная зона - Муслюмовская территория Кунашакского МО)</t>
  </si>
  <si>
    <t>Таблица 10.4 – Прогноз операционных расходов на производство и передачу тепловой энергии (тарифная зона - Муслюмовская территория Кунашакского МО)</t>
  </si>
  <si>
    <t>Таблица 10.5 – Прогноз неподконтрольных расходов на производство и передачу тепловой энергии (тарифная зона - Муслюмовская территория Кунашакского МО)</t>
  </si>
  <si>
    <t>Таблица 10.6–Прогноз суммарных расходов на производство и передачу тепловой энергии (тарифная зона - Муслюмовская территория Кунашакского МО)</t>
  </si>
  <si>
    <t>Таблица 2.2. - Расчет инвестиционных затрат по перекладке тепловых сетей в прогнозных ценах (тарифная зона - Муслюмовская территория Кунашакского МО)</t>
  </si>
  <si>
    <t>НЕОБХОДИМАЯ ВАЛОВАЯ ВЫРУЧКА</t>
  </si>
  <si>
    <t>Наименование регулируемой организации, в отношении которой разрабатывается инвестиционная программа в сфере теплоснабжения</t>
  </si>
  <si>
    <t>Контакты ответственных за разработку инвестиционной программы лиц</t>
  </si>
  <si>
    <t>Наименование исполнительного органа субъекта РФ или органа местного самоуправления, утвердившего инвестиционную программу</t>
  </si>
  <si>
    <t>Местонахождение исполнительного органа субъекта Российской Федерации или органа местного самоуправления, утвердившего инвестиционную программу</t>
  </si>
  <si>
    <t xml:space="preserve">Должностное лицо уполномоченного ответственного органа, утвердившее инвестиционную программу </t>
  </si>
  <si>
    <t>Контакты ответственных за утверждение инвестиционной программы лиц</t>
  </si>
  <si>
    <t>Местонахождение органа местного самоуправления, согласовавшего инвестиционную программу</t>
  </si>
  <si>
    <t>Должностное лицо уполномоченного ответственного органа, согласовавшее инвестиционную программу</t>
  </si>
  <si>
    <t>Контакты ответственных за
согласование инвестиционной
программы лиц</t>
  </si>
  <si>
    <t>Кадастровый № объекта (участка объекта)</t>
  </si>
  <si>
    <t xml:space="preserve">Основные технические характеристики </t>
  </si>
  <si>
    <t>Наименование и значение показателя</t>
  </si>
  <si>
    <t xml:space="preserve">Тепловая нагрузка, Гкал/ч  </t>
  </si>
  <si>
    <t>Группа 1. Строительство, реконструкция или модернизация объектов в целях подключения потребителей</t>
  </si>
  <si>
    <t>Группа 3. Реконструкция или модернизация существующих объектов централизованного теплоснабжения в целях снижения уровня износа существующих объектов системы централизованного теплоснабженияи (или) поставки энергии от разных источников</t>
  </si>
  <si>
    <t>3.1. Реконструкция или модернизация существующих тепловых сетей</t>
  </si>
  <si>
    <t>3.2. Реконструкция или модернизация существующих объектов системы централизованного теплоснабжения, за исключением тепловых сетей</t>
  </si>
  <si>
    <t>Группа 5. Вывод из эксплуатации, консервация и демонтаж  объектов системы централизованного теплоснабжения</t>
  </si>
  <si>
    <t>5.2. Вывод из эксплуатации, консервация и демонтаж иных объектов системы централизованного теплоснабжения, за исключением тепловых сетей</t>
  </si>
  <si>
    <t xml:space="preserve">связанную с сокращением потерь в тепловых сетях, сменой видов и (или) марки основного и (или) резервного топлива на источниках тепловой энергии, реализацией энергосервисного договора (контракта) в размере, определенном по решению регулируемой организации, плату за подключение (технологическое присоединение) к системам централизованного теплоснабжения </t>
  </si>
  <si>
    <t>Заключение договора на разработку ПД (5%)</t>
  </si>
  <si>
    <t>Получение положительного заключения ГЭ на ПД (3%)</t>
  </si>
  <si>
    <t>Утверждение ПД (3%)</t>
  </si>
  <si>
    <t>Разработка РД (5%)</t>
  </si>
  <si>
    <t>Заключение договора подряда (2%)</t>
  </si>
  <si>
    <t>Получение разрешительной документации (2%)</t>
  </si>
  <si>
    <t>Поставка основного оборудования (20%)</t>
  </si>
  <si>
    <t>Монтаж основного оборудования (40%)</t>
  </si>
  <si>
    <t>ПНР (5%)</t>
  </si>
  <si>
    <t xml:space="preserve">Итоговая приемка работ (3%)  </t>
  </si>
  <si>
    <t>Опробирование оборудования (4%)</t>
  </si>
  <si>
    <t>Получение разрешения на ввод в эксплуатацию (6%)</t>
  </si>
  <si>
    <t>Ввод в эксплуатацию (2%)</t>
  </si>
  <si>
    <t>Амортизационные отчисления с выделением результатов переоценки основных средств и нематериальных активов</t>
  </si>
  <si>
    <t>Производство тепловой энергии</t>
  </si>
  <si>
    <t>Передача тепловой энергии</t>
  </si>
  <si>
    <t>Расходы на реализацию Инвестиционной Программы тыс. руб. без НДС (с использованием прогнозных индексов цен)</t>
  </si>
  <si>
    <t>По годам реализации</t>
  </si>
  <si>
    <t>По мероприятиям, согласно Форме № 2-ИП ТС</t>
  </si>
  <si>
    <t>Форма 1-ИП "Паспорт Инвестиционной Программы ООО "Пром Импульс" в сфере теплоснабжения на 2027 год (тарифная зона - Заневское городское поселение)</t>
  </si>
  <si>
    <t>ООО «Пром Импульс»</t>
  </si>
  <si>
    <t xml:space="preserve">Комитет по топливно-энергетическому комплексу Ленинградской области </t>
  </si>
  <si>
    <t>191311, Санкт-Петербург, ул. Смольного, д.3</t>
  </si>
  <si>
    <t xml:space="preserve">Председатель комитета по топливно-энергетическому комплексу Ленинградской области, Морозов Сергей Сергеевич </t>
  </si>
  <si>
    <t>тел.: (812) 539-42-31, факс: (812) 539-51-59, e-mail: tek@lenreg.ru, Сайт: https://power.lenobl.ru/</t>
  </si>
  <si>
    <t>Администрация муниципального образования «Заневское городское поселение»</t>
  </si>
  <si>
    <t>195298 Ленинградская область, Всеволожский район, д. Заневка, 48</t>
  </si>
  <si>
    <t>Форма 2-ИП. Инвестиционная программа ООО "Пром Импульс" в сфере теплоснабжения на 2027 год (тарифная зона - Заневское городское поселение)</t>
  </si>
  <si>
    <t>ООО "Пром Импульс" в сфере теплоснабжения на 2027 год (тарифная зона - Заневское городское поселение)</t>
  </si>
  <si>
    <t>Форма 4-ИП. Показатели надежности и энергетической эффективности объектов централизованного теплоснабжения ООО "Пром Импульс" в сфере теплоснабжения на 2027 год (тарифная зона - Заневское городское поселение)</t>
  </si>
  <si>
    <t>Форма 5-ИП. Финансовый план ООО "Пром Импульс" в сфере теплоснабжения на 2027 год (тарифная зона - Заневское городское поселение)</t>
  </si>
  <si>
    <t>Таблица 1 - График реализации инвестиционных мероприятий, реализуемых в рамках Инвестиционной Программы ООО "Пром Импульс" в сфере теплоснабжения на 2027 год (тарифная зона - Заневское городское поселение)</t>
  </si>
  <si>
    <t>Модернизация котельной в части замены водогрейного котла Термотехник ТТ 100 мощностью 3500 кВт</t>
  </si>
  <si>
    <t>Ленинградская область, Всеволожский муниципальный район, г. Кудрово, микрорайон «Новый Оккервиль», ул. Областная, дом №5, строение 1</t>
  </si>
  <si>
    <t>Система централизованного теплоснабжения ООО "Пром Импульс" (тарифная зона Заневское ГП)</t>
  </si>
  <si>
    <t>196006, Санкт-Петербург г, ул. Рощинская, дом № 5, литер И офис 1</t>
  </si>
  <si>
    <t>2027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</si>
</sst>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.000"/>
    <numFmt numFmtId="165" formatCode="0.0"/>
    <numFmt numFmtId="166" formatCode="#,##0.0"/>
    <numFmt numFmtId="167" formatCode="_-* #,##0_р_._-;\-* #,##0_р_._-;_-* &quot;-&quot;_р_._-;_-@_-"/>
    <numFmt numFmtId="168" formatCode="0.0%"/>
    <numFmt numFmtId="169" formatCode="0.0000"/>
    <numFmt numFmtId="170" formatCode="#,##0.00000"/>
    <numFmt numFmtId="171" formatCode="0_)"/>
    <numFmt numFmtId="172" formatCode="0.0_)"/>
    <numFmt numFmtId="173" formatCode="0.0000%"/>
  </numFmts>
  <fonts count="81" x14ac:knownFonts="1">
    <font>
      <sz val="10"/>
      <color indexed="8"/>
      <name val="Helvetica"/>
    </font>
    <font>
      <sz val="11"/>
      <color theme="1"/>
      <name val="Helvetica"/>
      <family val="2"/>
      <charset val="204"/>
      <scheme val="minor"/>
    </font>
    <font>
      <sz val="11"/>
      <color theme="1"/>
      <name val="Helvetica"/>
      <family val="2"/>
      <charset val="204"/>
      <scheme val="minor"/>
    </font>
    <font>
      <sz val="11"/>
      <color theme="1"/>
      <name val="Helvetica"/>
      <family val="2"/>
      <charset val="204"/>
      <scheme val="minor"/>
    </font>
    <font>
      <sz val="11"/>
      <color theme="1"/>
      <name val="Helvetica"/>
      <family val="2"/>
      <charset val="204"/>
      <scheme val="minor"/>
    </font>
    <font>
      <sz val="11"/>
      <color theme="1"/>
      <name val="Helvetica"/>
      <family val="2"/>
      <charset val="204"/>
      <scheme val="minor"/>
    </font>
    <font>
      <sz val="11"/>
      <color theme="1"/>
      <name val="Helvetica"/>
      <family val="2"/>
      <charset val="204"/>
      <scheme val="minor"/>
    </font>
    <font>
      <sz val="11"/>
      <color theme="1"/>
      <name val="Helvetica"/>
      <family val="2"/>
      <charset val="204"/>
      <scheme val="minor"/>
    </font>
    <font>
      <sz val="11"/>
      <color theme="1"/>
      <name val="Helvetica"/>
      <family val="2"/>
      <charset val="204"/>
      <scheme val="minor"/>
    </font>
    <font>
      <sz val="11"/>
      <color theme="1"/>
      <name val="Helvetica"/>
      <family val="2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8"/>
      <name val="Times New Roman"/>
      <family val="1"/>
    </font>
    <font>
      <sz val="10"/>
      <color indexed="8"/>
      <name val="Helvetica"/>
      <family val="2"/>
    </font>
    <font>
      <b/>
      <sz val="10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8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b/>
      <sz val="8"/>
      <name val="Times New Roman"/>
      <family val="1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vertAlign val="superscript"/>
      <sz val="9"/>
      <color rgb="FF000000"/>
      <name val="Times New Roman"/>
      <family val="1"/>
      <charset val="204"/>
    </font>
    <font>
      <b/>
      <vertAlign val="superscript"/>
      <sz val="9"/>
      <color rgb="FF000000"/>
      <name val="Times New Roman"/>
      <family val="1"/>
      <charset val="204"/>
    </font>
    <font>
      <b/>
      <vertAlign val="subscript"/>
      <sz val="11"/>
      <color rgb="FF000000"/>
      <name val="Times New Roman"/>
      <family val="1"/>
      <charset val="204"/>
    </font>
    <font>
      <sz val="9"/>
      <color theme="1"/>
      <name val="Arial"/>
      <family val="2"/>
      <charset val="204"/>
    </font>
    <font>
      <b/>
      <sz val="11"/>
      <color theme="1"/>
      <name val="Helvetica"/>
      <charset val="204"/>
      <scheme val="minor"/>
    </font>
    <font>
      <b/>
      <sz val="8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1"/>
      <color theme="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sz val="10"/>
      <name val="Arial"/>
      <family val="2"/>
      <charset val="204"/>
    </font>
    <font>
      <b/>
      <sz val="16"/>
      <color rgb="FF203277"/>
      <name val="Arial"/>
      <family val="2"/>
      <charset val="204"/>
    </font>
    <font>
      <b/>
      <vertAlign val="superscript"/>
      <sz val="16"/>
      <color rgb="FF203277"/>
      <name val="Arial"/>
      <family val="2"/>
      <charset val="204"/>
    </font>
    <font>
      <sz val="10"/>
      <name val="Courier"/>
      <family val="1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sz val="12"/>
      <name val="Arial"/>
      <family val="2"/>
      <charset val="204"/>
    </font>
    <font>
      <b/>
      <vertAlign val="superscript"/>
      <sz val="13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color rgb="FF203277"/>
      <name val="Arial"/>
      <family val="2"/>
      <charset val="204"/>
    </font>
    <font>
      <sz val="12"/>
      <color rgb="FF203277"/>
      <name val="Arial"/>
      <family val="2"/>
      <charset val="204"/>
    </font>
    <font>
      <sz val="12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vertAlign val="superscript"/>
      <sz val="13"/>
      <color indexed="8"/>
      <name val="Arial"/>
      <family val="2"/>
      <charset val="204"/>
    </font>
    <font>
      <b/>
      <i/>
      <sz val="12"/>
      <name val="Arial"/>
      <family val="2"/>
      <charset val="204"/>
    </font>
    <font>
      <b/>
      <vertAlign val="superscript"/>
      <sz val="13"/>
      <color indexed="8"/>
      <name val="Arial"/>
      <family val="2"/>
      <charset val="204"/>
    </font>
    <font>
      <vertAlign val="superscript"/>
      <sz val="13"/>
      <name val="Arial"/>
      <family val="2"/>
      <charset val="204"/>
    </font>
    <font>
      <sz val="13"/>
      <name val="Arial"/>
      <family val="2"/>
      <charset val="204"/>
    </font>
    <font>
      <sz val="12"/>
      <color theme="1"/>
      <name val="Arial"/>
      <family val="2"/>
      <charset val="204"/>
    </font>
    <font>
      <vertAlign val="superscript"/>
      <sz val="10"/>
      <color theme="1"/>
      <name val="Arial"/>
      <family val="2"/>
      <charset val="204"/>
    </font>
    <font>
      <b/>
      <sz val="16"/>
      <color rgb="FF2C2C84"/>
      <name val="Arial"/>
      <family val="2"/>
      <charset val="204"/>
    </font>
    <font>
      <vertAlign val="superscript"/>
      <sz val="10"/>
      <name val="Arial"/>
      <family val="2"/>
      <charset val="204"/>
    </font>
    <font>
      <sz val="10"/>
      <color indexed="8"/>
      <name val="Courier"/>
      <family val="1"/>
      <charset val="204"/>
    </font>
    <font>
      <b/>
      <sz val="12"/>
      <color rgb="FF2C2C84"/>
      <name val="Arial"/>
      <family val="2"/>
      <charset val="204"/>
    </font>
    <font>
      <i/>
      <sz val="12"/>
      <color rgb="FF203277"/>
      <name val="Arial"/>
      <family val="2"/>
      <charset val="204"/>
    </font>
    <font>
      <b/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F1F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auto="1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1">
    <xf numFmtId="0" fontId="0" fillId="0" borderId="0" applyNumberFormat="0" applyFill="0" applyBorder="0" applyProtection="0">
      <alignment vertical="top" wrapText="1"/>
    </xf>
    <xf numFmtId="0" fontId="8" fillId="0" borderId="0"/>
    <xf numFmtId="0" fontId="9" fillId="0" borderId="0"/>
    <xf numFmtId="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/>
    <xf numFmtId="9" fontId="14" fillId="0" borderId="0" applyFont="0" applyFill="0" applyBorder="0" applyAlignment="0" applyProtection="0"/>
    <xf numFmtId="0" fontId="7" fillId="0" borderId="0"/>
    <xf numFmtId="0" fontId="10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0" fontId="4" fillId="0" borderId="0"/>
    <xf numFmtId="0" fontId="10" fillId="0" borderId="0"/>
    <xf numFmtId="171" fontId="57" fillId="0" borderId="0"/>
    <xf numFmtId="0" fontId="3" fillId="0" borderId="0"/>
    <xf numFmtId="171" fontId="57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460">
    <xf numFmtId="0" fontId="0" fillId="0" borderId="0" xfId="0" applyFont="1" applyAlignment="1">
      <alignment vertical="top" wrapText="1"/>
    </xf>
    <xf numFmtId="0" fontId="17" fillId="0" borderId="0" xfId="8" applyFont="1" applyBorder="1"/>
    <xf numFmtId="3" fontId="17" fillId="0" borderId="0" xfId="8" applyNumberFormat="1" applyFont="1" applyBorder="1"/>
    <xf numFmtId="0" fontId="11" fillId="0" borderId="1" xfId="8" applyFont="1" applyBorder="1" applyAlignment="1">
      <alignment horizontal="center"/>
    </xf>
    <xf numFmtId="0" fontId="18" fillId="0" borderId="1" xfId="8" applyFont="1" applyBorder="1"/>
    <xf numFmtId="165" fontId="17" fillId="0" borderId="1" xfId="8" applyNumberFormat="1" applyFont="1" applyBorder="1" applyAlignment="1">
      <alignment horizontal="center"/>
    </xf>
    <xf numFmtId="0" fontId="18" fillId="0" borderId="1" xfId="8" applyFont="1" applyBorder="1" applyAlignment="1">
      <alignment wrapText="1"/>
    </xf>
    <xf numFmtId="0" fontId="17" fillId="0" borderId="1" xfId="8" applyFont="1" applyBorder="1"/>
    <xf numFmtId="0" fontId="19" fillId="6" borderId="1" xfId="8" applyFont="1" applyFill="1" applyBorder="1"/>
    <xf numFmtId="3" fontId="13" fillId="6" borderId="1" xfId="8" applyNumberFormat="1" applyFont="1" applyFill="1" applyBorder="1"/>
    <xf numFmtId="166" fontId="18" fillId="0" borderId="1" xfId="8" applyNumberFormat="1" applyFont="1" applyBorder="1"/>
    <xf numFmtId="3" fontId="20" fillId="0" borderId="1" xfId="8" applyNumberFormat="1" applyFont="1" applyBorder="1"/>
    <xf numFmtId="0" fontId="17" fillId="0" borderId="1" xfId="8" applyFont="1" applyBorder="1" applyAlignment="1">
      <alignment horizontal="center"/>
    </xf>
    <xf numFmtId="0" fontId="18" fillId="0" borderId="0" xfId="8" applyFont="1" applyBorder="1" applyAlignment="1">
      <alignment wrapText="1"/>
    </xf>
    <xf numFmtId="3" fontId="20" fillId="0" borderId="0" xfId="8" applyNumberFormat="1" applyFont="1" applyBorder="1"/>
    <xf numFmtId="0" fontId="17" fillId="0" borderId="0" xfId="8" applyFont="1" applyBorder="1" applyAlignment="1">
      <alignment horizontal="center"/>
    </xf>
    <xf numFmtId="0" fontId="24" fillId="0" borderId="0" xfId="8" applyFont="1"/>
    <xf numFmtId="0" fontId="17" fillId="0" borderId="0" xfId="8" applyFont="1"/>
    <xf numFmtId="0" fontId="25" fillId="0" borderId="0" xfId="8" applyFont="1"/>
    <xf numFmtId="0" fontId="26" fillId="0" borderId="6" xfId="8" applyFont="1" applyBorder="1" applyAlignment="1">
      <alignment horizontal="center"/>
    </xf>
    <xf numFmtId="0" fontId="17" fillId="0" borderId="0" xfId="8" applyFont="1" applyAlignment="1">
      <alignment horizontal="center"/>
    </xf>
    <xf numFmtId="3" fontId="27" fillId="0" borderId="0" xfId="8" applyNumberFormat="1" applyFont="1" applyBorder="1"/>
    <xf numFmtId="0" fontId="11" fillId="0" borderId="6" xfId="8" applyFont="1" applyBorder="1"/>
    <xf numFmtId="166" fontId="11" fillId="0" borderId="6" xfId="8" applyNumberFormat="1" applyFont="1" applyBorder="1" applyAlignment="1">
      <alignment horizontal="center"/>
    </xf>
    <xf numFmtId="3" fontId="17" fillId="0" borderId="0" xfId="8" applyNumberFormat="1" applyFont="1" applyFill="1" applyBorder="1"/>
    <xf numFmtId="0" fontId="17" fillId="0" borderId="0" xfId="8" applyFont="1" applyFill="1" applyBorder="1"/>
    <xf numFmtId="0" fontId="18" fillId="0" borderId="6" xfId="8" applyFont="1" applyBorder="1"/>
    <xf numFmtId="10" fontId="18" fillId="0" borderId="6" xfId="3" applyNumberFormat="1" applyFont="1" applyBorder="1" applyAlignment="1">
      <alignment horizontal="center"/>
    </xf>
    <xf numFmtId="0" fontId="17" fillId="0" borderId="0" xfId="8" applyFont="1" applyBorder="1" applyAlignment="1">
      <alignment horizontal="right"/>
    </xf>
    <xf numFmtId="10" fontId="18" fillId="0" borderId="6" xfId="3" applyNumberFormat="1" applyFont="1" applyBorder="1"/>
    <xf numFmtId="10" fontId="17" fillId="0" borderId="0" xfId="3" applyNumberFormat="1" applyFont="1" applyBorder="1"/>
    <xf numFmtId="3" fontId="18" fillId="0" borderId="1" xfId="8" applyNumberFormat="1" applyFont="1" applyBorder="1"/>
    <xf numFmtId="3" fontId="18" fillId="0" borderId="2" xfId="8" applyNumberFormat="1" applyFont="1" applyBorder="1"/>
    <xf numFmtId="165" fontId="17" fillId="0" borderId="1" xfId="8" applyNumberFormat="1" applyFont="1" applyBorder="1"/>
    <xf numFmtId="3" fontId="13" fillId="6" borderId="2" xfId="8" applyNumberFormat="1" applyFont="1" applyFill="1" applyBorder="1"/>
    <xf numFmtId="3" fontId="13" fillId="0" borderId="0" xfId="8" applyNumberFormat="1" applyFont="1" applyFill="1" applyBorder="1"/>
    <xf numFmtId="166" fontId="18" fillId="0" borderId="2" xfId="8" applyNumberFormat="1" applyFont="1" applyBorder="1"/>
    <xf numFmtId="0" fontId="17" fillId="0" borderId="2" xfId="8" applyFont="1" applyBorder="1"/>
    <xf numFmtId="0" fontId="17" fillId="0" borderId="0" xfId="8" applyFont="1" applyFill="1" applyBorder="1" applyAlignment="1">
      <alignment horizontal="center"/>
    </xf>
    <xf numFmtId="166" fontId="17" fillId="0" borderId="0" xfId="8" applyNumberFormat="1" applyFont="1" applyBorder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29" fillId="0" borderId="0" xfId="0" applyFont="1" applyAlignment="1"/>
    <xf numFmtId="0" fontId="31" fillId="0" borderId="0" xfId="0" applyFont="1" applyAlignment="1"/>
    <xf numFmtId="0" fontId="31" fillId="0" borderId="1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1" xfId="0" applyFont="1" applyBorder="1" applyAlignment="1"/>
    <xf numFmtId="0" fontId="31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0" fillId="0" borderId="1" xfId="0" applyFont="1" applyBorder="1" applyAlignment="1">
      <alignment horizontal="center" vertical="center" wrapText="1"/>
    </xf>
    <xf numFmtId="0" fontId="32" fillId="0" borderId="0" xfId="0" applyFont="1" applyAlignment="1"/>
    <xf numFmtId="2" fontId="32" fillId="0" borderId="1" xfId="0" applyNumberFormat="1" applyFont="1" applyBorder="1" applyAlignment="1">
      <alignment horizontal="center" vertical="center"/>
    </xf>
    <xf numFmtId="4" fontId="23" fillId="0" borderId="1" xfId="0" applyNumberFormat="1" applyFont="1" applyBorder="1" applyAlignment="1">
      <alignment horizontal="center" vertical="center"/>
    </xf>
    <xf numFmtId="166" fontId="30" fillId="0" borderId="1" xfId="0" applyNumberFormat="1" applyFont="1" applyBorder="1" applyAlignment="1">
      <alignment horizontal="center" vertical="center"/>
    </xf>
    <xf numFmtId="2" fontId="31" fillId="0" borderId="1" xfId="0" applyNumberFormat="1" applyFont="1" applyBorder="1" applyAlignment="1">
      <alignment horizontal="center" vertical="center"/>
    </xf>
    <xf numFmtId="4" fontId="31" fillId="0" borderId="0" xfId="0" applyNumberFormat="1" applyFont="1" applyAlignment="1"/>
    <xf numFmtId="0" fontId="15" fillId="0" borderId="0" xfId="2" applyFont="1"/>
    <xf numFmtId="0" fontId="15" fillId="0" borderId="1" xfId="2" applyFont="1" applyBorder="1" applyAlignment="1">
      <alignment horizontal="center" vertical="center"/>
    </xf>
    <xf numFmtId="2" fontId="15" fillId="0" borderId="1" xfId="2" applyNumberFormat="1" applyFont="1" applyBorder="1" applyAlignment="1">
      <alignment horizontal="center" vertical="center"/>
    </xf>
    <xf numFmtId="2" fontId="35" fillId="0" borderId="1" xfId="2" applyNumberFormat="1" applyFont="1" applyBorder="1" applyAlignment="1">
      <alignment horizontal="center" vertical="center"/>
    </xf>
    <xf numFmtId="165" fontId="15" fillId="0" borderId="1" xfId="2" applyNumberFormat="1" applyFont="1" applyBorder="1" applyAlignment="1">
      <alignment horizontal="center" vertical="center" wrapText="1"/>
    </xf>
    <xf numFmtId="4" fontId="29" fillId="0" borderId="0" xfId="0" applyNumberFormat="1" applyFont="1" applyAlignment="1"/>
    <xf numFmtId="0" fontId="35" fillId="0" borderId="0" xfId="2" applyFont="1"/>
    <xf numFmtId="0" fontId="35" fillId="0" borderId="1" xfId="2" applyFont="1" applyFill="1" applyBorder="1" applyAlignment="1">
      <alignment horizontal="center" vertical="center" wrapText="1"/>
    </xf>
    <xf numFmtId="0" fontId="35" fillId="0" borderId="1" xfId="2" applyFont="1" applyFill="1" applyBorder="1" applyAlignment="1">
      <alignment horizontal="center" vertical="center"/>
    </xf>
    <xf numFmtId="2" fontId="37" fillId="0" borderId="1" xfId="2" applyNumberFormat="1" applyFont="1" applyFill="1" applyBorder="1" applyAlignment="1">
      <alignment horizontal="center" vertical="center"/>
    </xf>
    <xf numFmtId="0" fontId="9" fillId="0" borderId="0" xfId="2" applyFill="1"/>
    <xf numFmtId="2" fontId="35" fillId="0" borderId="1" xfId="2" applyNumberFormat="1" applyFont="1" applyFill="1" applyBorder="1" applyAlignment="1">
      <alignment horizontal="center" vertical="center"/>
    </xf>
    <xf numFmtId="0" fontId="15" fillId="0" borderId="0" xfId="2" applyFont="1" applyFill="1"/>
    <xf numFmtId="0" fontId="9" fillId="0" borderId="0" xfId="2" applyFill="1" applyAlignment="1">
      <alignment horizontal="center"/>
    </xf>
    <xf numFmtId="0" fontId="35" fillId="0" borderId="1" xfId="2" applyFont="1" applyFill="1" applyBorder="1" applyAlignment="1">
      <alignment horizontal="left" vertical="center"/>
    </xf>
    <xf numFmtId="0" fontId="15" fillId="0" borderId="1" xfId="2" applyFont="1" applyFill="1" applyBorder="1" applyAlignment="1">
      <alignment horizontal="left" vertical="center"/>
    </xf>
    <xf numFmtId="0" fontId="15" fillId="0" borderId="1" xfId="2" applyFont="1" applyFill="1" applyBorder="1" applyAlignment="1">
      <alignment horizontal="center" vertical="center"/>
    </xf>
    <xf numFmtId="165" fontId="15" fillId="0" borderId="1" xfId="2" applyNumberFormat="1" applyFont="1" applyFill="1" applyBorder="1" applyAlignment="1">
      <alignment horizontal="center" vertical="center"/>
    </xf>
    <xf numFmtId="2" fontId="15" fillId="0" borderId="1" xfId="2" applyNumberFormat="1" applyFont="1" applyFill="1" applyBorder="1" applyAlignment="1">
      <alignment horizontal="center" vertical="center"/>
    </xf>
    <xf numFmtId="0" fontId="15" fillId="0" borderId="5" xfId="2" applyFont="1" applyFill="1" applyBorder="1" applyAlignment="1">
      <alignment horizontal="left" vertical="center"/>
    </xf>
    <xf numFmtId="2" fontId="16" fillId="0" borderId="1" xfId="2" applyNumberFormat="1" applyFont="1" applyFill="1" applyBorder="1" applyAlignment="1">
      <alignment horizontal="center" vertical="center"/>
    </xf>
    <xf numFmtId="0" fontId="15" fillId="0" borderId="1" xfId="2" applyFont="1" applyFill="1" applyBorder="1" applyAlignment="1">
      <alignment horizontal="center" vertical="center" wrapText="1"/>
    </xf>
    <xf numFmtId="0" fontId="31" fillId="0" borderId="1" xfId="2" applyFont="1" applyFill="1" applyBorder="1" applyAlignment="1">
      <alignment vertical="center"/>
    </xf>
    <xf numFmtId="2" fontId="9" fillId="0" borderId="0" xfId="2" applyNumberFormat="1" applyFill="1"/>
    <xf numFmtId="165" fontId="9" fillId="0" borderId="0" xfId="2" applyNumberFormat="1" applyFill="1"/>
    <xf numFmtId="4" fontId="9" fillId="0" borderId="0" xfId="2" applyNumberFormat="1" applyFill="1"/>
    <xf numFmtId="0" fontId="35" fillId="0" borderId="7" xfId="2" applyFont="1" applyFill="1" applyBorder="1" applyAlignment="1">
      <alignment horizontal="center" vertical="center"/>
    </xf>
    <xf numFmtId="2" fontId="35" fillId="0" borderId="7" xfId="2" applyNumberFormat="1" applyFont="1" applyFill="1" applyBorder="1" applyAlignment="1">
      <alignment horizontal="center" vertical="center"/>
    </xf>
    <xf numFmtId="164" fontId="35" fillId="8" borderId="1" xfId="2" applyNumberFormat="1" applyFont="1" applyFill="1" applyBorder="1" applyAlignment="1">
      <alignment horizontal="center" vertical="center"/>
    </xf>
    <xf numFmtId="164" fontId="35" fillId="3" borderId="1" xfId="2" applyNumberFormat="1" applyFont="1" applyFill="1" applyBorder="1" applyAlignment="1">
      <alignment horizontal="center" vertical="center"/>
    </xf>
    <xf numFmtId="165" fontId="35" fillId="8" borderId="1" xfId="2" applyNumberFormat="1" applyFont="1" applyFill="1" applyBorder="1" applyAlignment="1">
      <alignment horizontal="center" vertical="center"/>
    </xf>
    <xf numFmtId="0" fontId="38" fillId="0" borderId="0" xfId="2" applyFont="1"/>
    <xf numFmtId="0" fontId="15" fillId="0" borderId="0" xfId="2" applyFont="1" applyBorder="1" applyAlignment="1">
      <alignment horizontal="center" vertical="center" wrapText="1"/>
    </xf>
    <xf numFmtId="0" fontId="38" fillId="0" borderId="1" xfId="2" applyFont="1" applyBorder="1"/>
    <xf numFmtId="0" fontId="15" fillId="0" borderId="0" xfId="2" applyFont="1" applyBorder="1" applyAlignment="1">
      <alignment horizontal="center" vertical="center"/>
    </xf>
    <xf numFmtId="169" fontId="35" fillId="0" borderId="1" xfId="2" applyNumberFormat="1" applyFont="1" applyFill="1" applyBorder="1" applyAlignment="1">
      <alignment horizontal="center" vertical="center" wrapText="1"/>
    </xf>
    <xf numFmtId="169" fontId="35" fillId="0" borderId="0" xfId="2" applyNumberFormat="1" applyFont="1" applyFill="1" applyBorder="1" applyAlignment="1">
      <alignment horizontal="center" vertical="center" wrapText="1"/>
    </xf>
    <xf numFmtId="4" fontId="35" fillId="0" borderId="1" xfId="2" applyNumberFormat="1" applyFont="1" applyBorder="1" applyAlignment="1">
      <alignment horizontal="center" vertical="center" wrapText="1"/>
    </xf>
    <xf numFmtId="2" fontId="35" fillId="0" borderId="1" xfId="2" applyNumberFormat="1" applyFont="1" applyBorder="1" applyAlignment="1">
      <alignment horizontal="center" vertical="center" wrapText="1"/>
    </xf>
    <xf numFmtId="2" fontId="39" fillId="0" borderId="1" xfId="2" applyNumberFormat="1" applyFont="1" applyBorder="1" applyAlignment="1">
      <alignment horizontal="center" vertical="center" wrapText="1"/>
    </xf>
    <xf numFmtId="2" fontId="15" fillId="0" borderId="1" xfId="2" applyNumberFormat="1" applyFont="1" applyBorder="1" applyAlignment="1">
      <alignment horizontal="center" vertical="center" wrapText="1"/>
    </xf>
    <xf numFmtId="0" fontId="21" fillId="0" borderId="0" xfId="9" applyFont="1"/>
    <xf numFmtId="0" fontId="40" fillId="3" borderId="1" xfId="9" applyFont="1" applyFill="1" applyBorder="1" applyAlignment="1">
      <alignment horizontal="center" vertical="center" wrapText="1"/>
    </xf>
    <xf numFmtId="0" fontId="41" fillId="0" borderId="1" xfId="9" applyFont="1" applyBorder="1" applyAlignment="1">
      <alignment horizontal="center" wrapText="1"/>
    </xf>
    <xf numFmtId="0" fontId="41" fillId="0" borderId="1" xfId="9" applyFont="1" applyBorder="1" applyAlignment="1">
      <alignment horizontal="center"/>
    </xf>
    <xf numFmtId="2" fontId="41" fillId="0" borderId="1" xfId="9" applyNumberFormat="1" applyFont="1" applyBorder="1" applyAlignment="1">
      <alignment horizontal="center"/>
    </xf>
    <xf numFmtId="0" fontId="40" fillId="0" borderId="1" xfId="9" applyFont="1" applyBorder="1" applyAlignment="1">
      <alignment horizontal="center" wrapText="1"/>
    </xf>
    <xf numFmtId="0" fontId="40" fillId="0" borderId="1" xfId="9" applyFont="1" applyBorder="1" applyAlignment="1">
      <alignment horizontal="center" vertical="center"/>
    </xf>
    <xf numFmtId="169" fontId="40" fillId="0" borderId="1" xfId="9" applyNumberFormat="1" applyFont="1" applyBorder="1" applyAlignment="1">
      <alignment horizontal="center" vertical="center"/>
    </xf>
    <xf numFmtId="0" fontId="40" fillId="0" borderId="1" xfId="9" applyFont="1" applyBorder="1" applyAlignment="1">
      <alignment horizontal="center" vertical="center" wrapText="1"/>
    </xf>
    <xf numFmtId="0" fontId="21" fillId="0" borderId="1" xfId="9" applyFont="1" applyBorder="1"/>
    <xf numFmtId="0" fontId="41" fillId="0" borderId="1" xfId="9" applyFont="1" applyBorder="1" applyAlignment="1">
      <alignment horizontal="center" vertical="center" wrapText="1"/>
    </xf>
    <xf numFmtId="0" fontId="21" fillId="0" borderId="1" xfId="9" applyFont="1" applyBorder="1" applyAlignment="1">
      <alignment horizontal="center" vertical="center"/>
    </xf>
    <xf numFmtId="164" fontId="41" fillId="0" borderId="1" xfId="9" applyNumberFormat="1" applyFont="1" applyBorder="1" applyAlignment="1">
      <alignment horizontal="center" vertical="center" wrapText="1"/>
    </xf>
    <xf numFmtId="0" fontId="21" fillId="0" borderId="0" xfId="9" applyFont="1" applyAlignment="1">
      <alignment vertical="center"/>
    </xf>
    <xf numFmtId="169" fontId="40" fillId="0" borderId="1" xfId="9" applyNumberFormat="1" applyFont="1" applyBorder="1" applyAlignment="1">
      <alignment horizontal="center" wrapText="1"/>
    </xf>
    <xf numFmtId="0" fontId="15" fillId="0" borderId="1" xfId="2" applyFont="1" applyBorder="1" applyAlignment="1">
      <alignment horizontal="center" vertical="center" wrapText="1"/>
    </xf>
    <xf numFmtId="0" fontId="35" fillId="0" borderId="1" xfId="2" applyFont="1" applyBorder="1" applyAlignment="1">
      <alignment horizontal="center" vertical="center"/>
    </xf>
    <xf numFmtId="0" fontId="35" fillId="0" borderId="1" xfId="2" applyFont="1" applyBorder="1" applyAlignment="1">
      <alignment horizontal="center" vertical="center" wrapText="1"/>
    </xf>
    <xf numFmtId="0" fontId="35" fillId="0" borderId="1" xfId="2" applyFont="1" applyFill="1" applyBorder="1" applyAlignment="1">
      <alignment horizontal="left" vertical="center"/>
    </xf>
    <xf numFmtId="0" fontId="15" fillId="0" borderId="1" xfId="2" applyFont="1" applyFill="1" applyBorder="1" applyAlignment="1">
      <alignment horizontal="left" vertical="center"/>
    </xf>
    <xf numFmtId="2" fontId="15" fillId="7" borderId="1" xfId="2" applyNumberFormat="1" applyFont="1" applyFill="1" applyBorder="1" applyAlignment="1">
      <alignment horizontal="center" vertical="center"/>
    </xf>
    <xf numFmtId="164" fontId="9" fillId="0" borderId="0" xfId="2" applyNumberFormat="1" applyFill="1" applyAlignment="1">
      <alignment horizontal="center" vertical="center"/>
    </xf>
    <xf numFmtId="165" fontId="12" fillId="0" borderId="7" xfId="0" applyNumberFormat="1" applyFont="1" applyBorder="1" applyAlignment="1">
      <alignment horizontal="center" vertical="center"/>
    </xf>
    <xf numFmtId="0" fontId="46" fillId="0" borderId="0" xfId="2" applyFont="1" applyFill="1" applyAlignment="1">
      <alignment horizontal="center"/>
    </xf>
    <xf numFmtId="0" fontId="9" fillId="0" borderId="1" xfId="2" applyFill="1" applyBorder="1"/>
    <xf numFmtId="0" fontId="35" fillId="0" borderId="1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36" fillId="0" borderId="1" xfId="2" applyFont="1" applyBorder="1" applyAlignment="1">
      <alignment horizontal="center" vertical="center"/>
    </xf>
    <xf numFmtId="49" fontId="35" fillId="0" borderId="1" xfId="0" applyNumberFormat="1" applyFont="1" applyBorder="1" applyAlignment="1">
      <alignment horizontal="center" vertical="center" wrapText="1"/>
    </xf>
    <xf numFmtId="49" fontId="48" fillId="0" borderId="1" xfId="0" applyNumberFormat="1" applyFont="1" applyBorder="1" applyAlignment="1">
      <alignment horizontal="center" vertical="center" wrapText="1"/>
    </xf>
    <xf numFmtId="0" fontId="48" fillId="0" borderId="1" xfId="0" applyFont="1" applyBorder="1" applyAlignment="1">
      <alignment horizontal="right" vertical="center" wrapText="1"/>
    </xf>
    <xf numFmtId="0" fontId="45" fillId="0" borderId="1" xfId="2" applyFont="1" applyBorder="1" applyAlignment="1">
      <alignment horizontal="center" vertical="center"/>
    </xf>
    <xf numFmtId="0" fontId="45" fillId="0" borderId="1" xfId="2" applyFont="1" applyBorder="1" applyAlignment="1">
      <alignment horizontal="center" vertical="center" wrapText="1"/>
    </xf>
    <xf numFmtId="165" fontId="35" fillId="0" borderId="1" xfId="2" applyNumberFormat="1" applyFont="1" applyBorder="1" applyAlignment="1">
      <alignment horizontal="center" vertical="center" wrapText="1"/>
    </xf>
    <xf numFmtId="165" fontId="35" fillId="0" borderId="1" xfId="2" applyNumberFormat="1" applyFont="1" applyBorder="1" applyAlignment="1">
      <alignment horizontal="center" vertical="center"/>
    </xf>
    <xf numFmtId="165" fontId="16" fillId="0" borderId="1" xfId="2" applyNumberFormat="1" applyFont="1" applyFill="1" applyBorder="1" applyAlignment="1">
      <alignment horizontal="center" vertical="center"/>
    </xf>
    <xf numFmtId="0" fontId="35" fillId="0" borderId="1" xfId="2" applyFont="1" applyBorder="1" applyAlignment="1">
      <alignment horizontal="center" vertical="center"/>
    </xf>
    <xf numFmtId="0" fontId="35" fillId="0" borderId="1" xfId="2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5" fillId="0" borderId="1" xfId="2" applyFont="1" applyBorder="1" applyAlignment="1">
      <alignment horizontal="center" vertical="center" wrapText="1"/>
    </xf>
    <xf numFmtId="2" fontId="41" fillId="0" borderId="1" xfId="9" applyNumberFormat="1" applyFont="1" applyBorder="1" applyAlignment="1">
      <alignment horizontal="center" wrapText="1"/>
    </xf>
    <xf numFmtId="0" fontId="21" fillId="0" borderId="0" xfId="0" applyFont="1" applyAlignment="1"/>
    <xf numFmtId="0" fontId="26" fillId="0" borderId="0" xfId="2" applyFont="1"/>
    <xf numFmtId="0" fontId="23" fillId="2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164" fontId="28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2" fontId="34" fillId="9" borderId="1" xfId="0" applyNumberFormat="1" applyFont="1" applyFill="1" applyBorder="1" applyAlignment="1">
      <alignment horizontal="center"/>
    </xf>
    <xf numFmtId="2" fontId="28" fillId="9" borderId="1" xfId="0" applyNumberFormat="1" applyFont="1" applyFill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164" fontId="28" fillId="0" borderId="0" xfId="0" applyNumberFormat="1" applyFont="1" applyBorder="1" applyAlignment="1">
      <alignment horizontal="center" vertical="center"/>
    </xf>
    <xf numFmtId="165" fontId="21" fillId="0" borderId="0" xfId="0" applyNumberFormat="1" applyFont="1" applyAlignment="1"/>
    <xf numFmtId="164" fontId="49" fillId="0" borderId="0" xfId="0" applyNumberFormat="1" applyFont="1" applyAlignment="1">
      <alignment horizontal="center"/>
    </xf>
    <xf numFmtId="0" fontId="50" fillId="0" borderId="1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2" fontId="23" fillId="9" borderId="1" xfId="0" applyNumberFormat="1" applyFont="1" applyFill="1" applyBorder="1" applyAlignment="1">
      <alignment horizontal="center" vertical="center"/>
    </xf>
    <xf numFmtId="2" fontId="51" fillId="9" borderId="1" xfId="0" applyNumberFormat="1" applyFont="1" applyFill="1" applyBorder="1" applyAlignment="1">
      <alignment horizontal="center" vertical="center"/>
    </xf>
    <xf numFmtId="0" fontId="51" fillId="0" borderId="1" xfId="0" applyFont="1" applyBorder="1" applyAlignment="1">
      <alignment horizontal="center" vertical="center" wrapText="1"/>
    </xf>
    <xf numFmtId="4" fontId="28" fillId="9" borderId="1" xfId="0" applyNumberFormat="1" applyFont="1" applyFill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2" fontId="28" fillId="9" borderId="1" xfId="0" applyNumberFormat="1" applyFont="1" applyFill="1" applyBorder="1" applyAlignment="1">
      <alignment horizontal="center" vertical="center" wrapText="1"/>
    </xf>
    <xf numFmtId="9" fontId="21" fillId="0" borderId="0" xfId="6" applyFont="1"/>
    <xf numFmtId="0" fontId="22" fillId="0" borderId="0" xfId="0" applyFont="1" applyAlignment="1"/>
    <xf numFmtId="0" fontId="23" fillId="4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right" vertical="center" wrapText="1"/>
    </xf>
    <xf numFmtId="166" fontId="28" fillId="9" borderId="1" xfId="0" applyNumberFormat="1" applyFont="1" applyFill="1" applyBorder="1" applyAlignment="1">
      <alignment horizontal="center" vertical="center"/>
    </xf>
    <xf numFmtId="166" fontId="51" fillId="9" borderId="1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horizontal="center"/>
    </xf>
    <xf numFmtId="0" fontId="52" fillId="0" borderId="1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/>
    </xf>
    <xf numFmtId="2" fontId="53" fillId="9" borderId="1" xfId="0" applyNumberFormat="1" applyFont="1" applyFill="1" applyBorder="1" applyAlignment="1">
      <alignment horizontal="center" vertical="center"/>
    </xf>
    <xf numFmtId="168" fontId="53" fillId="9" borderId="1" xfId="6" applyNumberFormat="1" applyFont="1" applyFill="1" applyBorder="1" applyAlignment="1">
      <alignment horizontal="center" vertical="center"/>
    </xf>
    <xf numFmtId="165" fontId="52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/>
    <xf numFmtId="0" fontId="21" fillId="0" borderId="1" xfId="0" applyFont="1" applyBorder="1" applyAlignment="1">
      <alignment horizontal="center"/>
    </xf>
    <xf numFmtId="2" fontId="22" fillId="0" borderId="1" xfId="0" applyNumberFormat="1" applyFont="1" applyBorder="1" applyAlignment="1">
      <alignment horizontal="center"/>
    </xf>
    <xf numFmtId="0" fontId="50" fillId="0" borderId="1" xfId="0" applyFont="1" applyBorder="1" applyAlignment="1">
      <alignment horizontal="center" vertical="center"/>
    </xf>
    <xf numFmtId="164" fontId="49" fillId="0" borderId="1" xfId="0" applyNumberFormat="1" applyFont="1" applyBorder="1" applyAlignment="1">
      <alignment horizontal="center"/>
    </xf>
    <xf numFmtId="0" fontId="28" fillId="0" borderId="1" xfId="0" applyFont="1" applyBorder="1" applyAlignment="1">
      <alignment horizontal="left" vertical="center"/>
    </xf>
    <xf numFmtId="2" fontId="21" fillId="0" borderId="1" xfId="0" applyNumberFormat="1" applyFont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164" fontId="21" fillId="0" borderId="1" xfId="0" applyNumberFormat="1" applyFont="1" applyBorder="1" applyAlignment="1">
      <alignment horizontal="center" vertical="center"/>
    </xf>
    <xf numFmtId="170" fontId="21" fillId="0" borderId="1" xfId="0" applyNumberFormat="1" applyFont="1" applyFill="1" applyBorder="1" applyAlignment="1">
      <alignment horizontal="center" vertical="center"/>
    </xf>
    <xf numFmtId="2" fontId="22" fillId="0" borderId="1" xfId="0" applyNumberFormat="1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4" fontId="21" fillId="0" borderId="1" xfId="0" applyNumberFormat="1" applyFont="1" applyFill="1" applyBorder="1" applyAlignment="1">
      <alignment horizontal="center" vertical="center"/>
    </xf>
    <xf numFmtId="2" fontId="21" fillId="0" borderId="1" xfId="0" applyNumberFormat="1" applyFont="1" applyBorder="1" applyAlignment="1">
      <alignment horizontal="center" vertical="center" wrapText="1"/>
    </xf>
    <xf numFmtId="0" fontId="54" fillId="0" borderId="0" xfId="13" applyFont="1" applyFill="1" applyBorder="1"/>
    <xf numFmtId="171" fontId="59" fillId="0" borderId="15" xfId="14" applyFont="1" applyFill="1" applyBorder="1" applyAlignment="1" applyProtection="1">
      <alignment horizontal="center" vertical="center" wrapText="1"/>
      <protection locked="0"/>
    </xf>
    <xf numFmtId="171" fontId="59" fillId="0" borderId="16" xfId="14" applyFont="1" applyFill="1" applyBorder="1" applyAlignment="1" applyProtection="1">
      <alignment horizontal="center" vertical="center" wrapText="1"/>
      <protection locked="0"/>
    </xf>
    <xf numFmtId="172" fontId="60" fillId="0" borderId="14" xfId="14" applyNumberFormat="1" applyFont="1" applyFill="1" applyBorder="1" applyAlignment="1">
      <alignment horizontal="center" vertical="center"/>
    </xf>
    <xf numFmtId="172" fontId="65" fillId="0" borderId="14" xfId="14" applyNumberFormat="1" applyFont="1" applyFill="1" applyBorder="1" applyAlignment="1">
      <alignment horizontal="center" vertical="center"/>
    </xf>
    <xf numFmtId="172" fontId="65" fillId="0" borderId="5" xfId="14" applyNumberFormat="1" applyFont="1" applyFill="1" applyBorder="1" applyAlignment="1">
      <alignment horizontal="center" vertical="center"/>
    </xf>
    <xf numFmtId="172" fontId="65" fillId="0" borderId="21" xfId="14" applyNumberFormat="1" applyFont="1" applyFill="1" applyBorder="1" applyAlignment="1">
      <alignment horizontal="center" vertical="center"/>
    </xf>
    <xf numFmtId="172" fontId="60" fillId="0" borderId="5" xfId="14" applyNumberFormat="1" applyFont="1" applyFill="1" applyBorder="1" applyAlignment="1">
      <alignment horizontal="center" vertical="center"/>
    </xf>
    <xf numFmtId="172" fontId="65" fillId="0" borderId="0" xfId="14" applyNumberFormat="1" applyFont="1" applyBorder="1" applyAlignment="1">
      <alignment horizontal="center" vertical="center"/>
    </xf>
    <xf numFmtId="0" fontId="12" fillId="14" borderId="1" xfId="0" applyFont="1" applyFill="1" applyBorder="1" applyAlignment="1">
      <alignment horizontal="left" vertical="center" wrapText="1"/>
    </xf>
    <xf numFmtId="0" fontId="12" fillId="14" borderId="1" xfId="0" applyFont="1" applyFill="1" applyBorder="1" applyAlignment="1">
      <alignment horizontal="center" vertical="center" wrapText="1"/>
    </xf>
    <xf numFmtId="2" fontId="12" fillId="14" borderId="1" xfId="0" applyNumberFormat="1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65" fontId="34" fillId="9" borderId="1" xfId="0" applyNumberFormat="1" applyFont="1" applyFill="1" applyBorder="1" applyAlignment="1">
      <alignment horizontal="center"/>
    </xf>
    <xf numFmtId="164" fontId="51" fillId="9" borderId="1" xfId="0" applyNumberFormat="1" applyFont="1" applyFill="1" applyBorder="1" applyAlignment="1">
      <alignment horizontal="center" vertical="center"/>
    </xf>
    <xf numFmtId="165" fontId="50" fillId="9" borderId="1" xfId="0" applyNumberFormat="1" applyFont="1" applyFill="1" applyBorder="1" applyAlignment="1">
      <alignment horizontal="center" vertical="center"/>
    </xf>
    <xf numFmtId="166" fontId="23" fillId="9" borderId="1" xfId="0" applyNumberFormat="1" applyFont="1" applyFill="1" applyBorder="1" applyAlignment="1">
      <alignment horizontal="center" vertical="center"/>
    </xf>
    <xf numFmtId="165" fontId="23" fillId="9" borderId="1" xfId="0" applyNumberFormat="1" applyFont="1" applyFill="1" applyBorder="1" applyAlignment="1">
      <alignment horizontal="center" vertical="center"/>
    </xf>
    <xf numFmtId="166" fontId="23" fillId="4" borderId="1" xfId="0" applyNumberFormat="1" applyFont="1" applyFill="1" applyBorder="1" applyAlignment="1">
      <alignment horizontal="center" vertical="center"/>
    </xf>
    <xf numFmtId="165" fontId="34" fillId="9" borderId="1" xfId="0" applyNumberFormat="1" applyFont="1" applyFill="1" applyBorder="1" applyAlignment="1">
      <alignment horizontal="center" vertical="center"/>
    </xf>
    <xf numFmtId="169" fontId="41" fillId="0" borderId="1" xfId="9" applyNumberFormat="1" applyFont="1" applyBorder="1" applyAlignment="1">
      <alignment horizontal="center" wrapText="1"/>
    </xf>
    <xf numFmtId="0" fontId="22" fillId="0" borderId="1" xfId="0" applyFont="1" applyBorder="1" applyAlignment="1">
      <alignment horizontal="center" vertical="center"/>
    </xf>
    <xf numFmtId="164" fontId="34" fillId="9" borderId="1" xfId="0" applyNumberFormat="1" applyFont="1" applyFill="1" applyBorder="1" applyAlignment="1">
      <alignment horizontal="center"/>
    </xf>
    <xf numFmtId="164" fontId="28" fillId="9" borderId="1" xfId="0" applyNumberFormat="1" applyFont="1" applyFill="1" applyBorder="1" applyAlignment="1">
      <alignment horizontal="center" vertical="center"/>
    </xf>
    <xf numFmtId="0" fontId="31" fillId="14" borderId="1" xfId="0" applyFont="1" applyFill="1" applyBorder="1" applyAlignment="1">
      <alignment horizontal="center" vertical="center" wrapText="1"/>
    </xf>
    <xf numFmtId="17" fontId="37" fillId="0" borderId="1" xfId="0" applyNumberFormat="1" applyFont="1" applyBorder="1" applyAlignment="1">
      <alignment horizontal="center" vertical="center"/>
    </xf>
    <xf numFmtId="2" fontId="15" fillId="0" borderId="1" xfId="2" applyNumberFormat="1" applyFont="1" applyFill="1" applyBorder="1" applyAlignment="1">
      <alignment horizontal="center" vertical="center" wrapText="1"/>
    </xf>
    <xf numFmtId="165" fontId="15" fillId="0" borderId="1" xfId="2" applyNumberFormat="1" applyFont="1" applyFill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2" fontId="21" fillId="0" borderId="0" xfId="0" applyNumberFormat="1" applyFont="1" applyAlignment="1"/>
    <xf numFmtId="0" fontId="9" fillId="0" borderId="1" xfId="2" applyFill="1" applyBorder="1" applyAlignment="1">
      <alignment horizontal="center"/>
    </xf>
    <xf numFmtId="165" fontId="51" fillId="9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2" fontId="33" fillId="14" borderId="1" xfId="0" applyNumberFormat="1" applyFont="1" applyFill="1" applyBorder="1" applyAlignment="1">
      <alignment horizontal="center" vertical="center"/>
    </xf>
    <xf numFmtId="2" fontId="21" fillId="12" borderId="1" xfId="0" applyNumberFormat="1" applyFont="1" applyFill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 wrapText="1"/>
    </xf>
    <xf numFmtId="0" fontId="51" fillId="14" borderId="1" xfId="1" applyFont="1" applyFill="1" applyBorder="1" applyAlignment="1">
      <alignment horizontal="center" vertical="center" wrapText="1"/>
    </xf>
    <xf numFmtId="0" fontId="21" fillId="14" borderId="1" xfId="0" applyFont="1" applyFill="1" applyBorder="1" applyAlignment="1">
      <alignment horizontal="center" vertical="center" wrapText="1"/>
    </xf>
    <xf numFmtId="0" fontId="21" fillId="15" borderId="1" xfId="0" applyFont="1" applyFill="1" applyBorder="1" applyAlignment="1">
      <alignment horizontal="center" vertical="center"/>
    </xf>
    <xf numFmtId="0" fontId="21" fillId="15" borderId="1" xfId="0" applyFont="1" applyFill="1" applyBorder="1" applyAlignment="1">
      <alignment horizontal="center" vertical="center" wrapText="1"/>
    </xf>
    <xf numFmtId="170" fontId="21" fillId="15" borderId="1" xfId="0" applyNumberFormat="1" applyFont="1" applyFill="1" applyBorder="1" applyAlignment="1">
      <alignment horizontal="center" vertical="center"/>
    </xf>
    <xf numFmtId="4" fontId="21" fillId="15" borderId="1" xfId="0" applyNumberFormat="1" applyFont="1" applyFill="1" applyBorder="1" applyAlignment="1">
      <alignment horizontal="center" vertical="center"/>
    </xf>
    <xf numFmtId="2" fontId="21" fillId="15" borderId="1" xfId="0" applyNumberFormat="1" applyFont="1" applyFill="1" applyBorder="1" applyAlignment="1">
      <alignment horizontal="center" vertical="center"/>
    </xf>
    <xf numFmtId="2" fontId="21" fillId="15" borderId="1" xfId="0" applyNumberFormat="1" applyFont="1" applyFill="1" applyBorder="1" applyAlignment="1">
      <alignment horizontal="center" vertical="center" wrapText="1"/>
    </xf>
    <xf numFmtId="0" fontId="51" fillId="15" borderId="1" xfId="1" applyFont="1" applyFill="1" applyBorder="1" applyAlignment="1">
      <alignment horizontal="center" vertical="center" wrapText="1"/>
    </xf>
    <xf numFmtId="2" fontId="21" fillId="0" borderId="1" xfId="0" applyNumberFormat="1" applyFont="1" applyFill="1" applyBorder="1" applyAlignment="1">
      <alignment horizontal="center" vertical="center"/>
    </xf>
    <xf numFmtId="0" fontId="2" fillId="0" borderId="0" xfId="17"/>
    <xf numFmtId="171" fontId="58" fillId="0" borderId="24" xfId="14" applyFont="1" applyBorder="1" applyAlignment="1" applyProtection="1">
      <alignment horizontal="center" vertical="center"/>
      <protection locked="0"/>
    </xf>
    <xf numFmtId="171" fontId="59" fillId="0" borderId="25" xfId="14" applyFont="1" applyFill="1" applyBorder="1" applyAlignment="1" applyProtection="1">
      <alignment horizontal="center" vertical="center" wrapText="1"/>
      <protection locked="0"/>
    </xf>
    <xf numFmtId="171" fontId="60" fillId="0" borderId="26" xfId="14" applyFont="1" applyBorder="1" applyAlignment="1" applyProtection="1">
      <alignment horizontal="center" vertical="center"/>
      <protection locked="0"/>
    </xf>
    <xf numFmtId="0" fontId="60" fillId="0" borderId="27" xfId="17" applyFont="1" applyFill="1" applyBorder="1" applyAlignment="1">
      <alignment horizontal="center"/>
    </xf>
    <xf numFmtId="0" fontId="60" fillId="0" borderId="28" xfId="17" applyFont="1" applyFill="1" applyBorder="1" applyAlignment="1">
      <alignment horizontal="center"/>
    </xf>
    <xf numFmtId="0" fontId="63" fillId="11" borderId="30" xfId="13" applyFont="1" applyFill="1" applyBorder="1" applyAlignment="1">
      <alignment horizontal="left" vertical="center" wrapText="1" indent="2"/>
    </xf>
    <xf numFmtId="1" fontId="64" fillId="11" borderId="31" xfId="13" applyNumberFormat="1" applyFont="1" applyFill="1" applyBorder="1" applyAlignment="1">
      <alignment horizontal="center" vertical="center"/>
    </xf>
    <xf numFmtId="1" fontId="64" fillId="11" borderId="32" xfId="13" applyNumberFormat="1" applyFont="1" applyFill="1" applyBorder="1" applyAlignment="1">
      <alignment horizontal="center" vertical="center"/>
    </xf>
    <xf numFmtId="0" fontId="63" fillId="11" borderId="33" xfId="13" applyFont="1" applyFill="1" applyBorder="1"/>
    <xf numFmtId="171" fontId="59" fillId="0" borderId="34" xfId="14" applyFont="1" applyFill="1" applyBorder="1" applyAlignment="1">
      <alignment vertical="center"/>
    </xf>
    <xf numFmtId="172" fontId="60" fillId="0" borderId="18" xfId="14" applyNumberFormat="1" applyFont="1" applyFill="1" applyBorder="1" applyAlignment="1">
      <alignment horizontal="center" vertical="center"/>
    </xf>
    <xf numFmtId="172" fontId="60" fillId="0" borderId="35" xfId="14" applyNumberFormat="1" applyFont="1" applyFill="1" applyBorder="1" applyAlignment="1">
      <alignment horizontal="center" vertical="center"/>
    </xf>
    <xf numFmtId="171" fontId="58" fillId="0" borderId="34" xfId="14" applyFont="1" applyFill="1" applyBorder="1" applyAlignment="1">
      <alignment vertical="center"/>
    </xf>
    <xf numFmtId="172" fontId="65" fillId="0" borderId="18" xfId="14" applyNumberFormat="1" applyFont="1" applyFill="1" applyBorder="1" applyAlignment="1">
      <alignment horizontal="center" vertical="center"/>
    </xf>
    <xf numFmtId="172" fontId="65" fillId="0" borderId="35" xfId="14" applyNumberFormat="1" applyFont="1" applyFill="1" applyBorder="1" applyAlignment="1">
      <alignment horizontal="center" vertical="center"/>
    </xf>
    <xf numFmtId="171" fontId="66" fillId="0" borderId="34" xfId="14" applyFont="1" applyFill="1" applyBorder="1" applyAlignment="1">
      <alignment vertical="center" wrapText="1"/>
    </xf>
    <xf numFmtId="0" fontId="63" fillId="11" borderId="36" xfId="13" applyFont="1" applyFill="1" applyBorder="1" applyAlignment="1">
      <alignment horizontal="left" vertical="center" wrapText="1" indent="2"/>
    </xf>
    <xf numFmtId="1" fontId="65" fillId="11" borderId="37" xfId="13" applyNumberFormat="1" applyFont="1" applyFill="1" applyBorder="1" applyAlignment="1">
      <alignment horizontal="center" vertical="center"/>
    </xf>
    <xf numFmtId="1" fontId="65" fillId="11" borderId="3" xfId="13" applyNumberFormat="1" applyFont="1" applyFill="1" applyBorder="1" applyAlignment="1">
      <alignment horizontal="center" vertical="center"/>
    </xf>
    <xf numFmtId="0" fontId="60" fillId="11" borderId="38" xfId="13" applyFont="1" applyFill="1" applyBorder="1"/>
    <xf numFmtId="171" fontId="58" fillId="10" borderId="39" xfId="14" applyFont="1" applyFill="1" applyBorder="1" applyAlignment="1">
      <alignment vertical="center"/>
    </xf>
    <xf numFmtId="0" fontId="2" fillId="10" borderId="0" xfId="17" applyFill="1"/>
    <xf numFmtId="171" fontId="58" fillId="10" borderId="34" xfId="14" applyFont="1" applyFill="1" applyBorder="1" applyAlignment="1">
      <alignment vertical="center"/>
    </xf>
    <xf numFmtId="172" fontId="65" fillId="0" borderId="40" xfId="14" applyNumberFormat="1" applyFont="1" applyFill="1" applyBorder="1" applyAlignment="1">
      <alignment horizontal="center" vertical="center"/>
    </xf>
    <xf numFmtId="172" fontId="65" fillId="0" borderId="17" xfId="14" applyNumberFormat="1" applyFont="1" applyFill="1" applyBorder="1" applyAlignment="1">
      <alignment horizontal="center" vertical="center"/>
    </xf>
    <xf numFmtId="0" fontId="63" fillId="11" borderId="39" xfId="13" applyFont="1" applyFill="1" applyBorder="1" applyAlignment="1">
      <alignment horizontal="left" vertical="center" wrapText="1" indent="2"/>
    </xf>
    <xf numFmtId="1" fontId="65" fillId="11" borderId="23" xfId="13" applyNumberFormat="1" applyFont="1" applyFill="1" applyBorder="1" applyAlignment="1">
      <alignment horizontal="center" vertical="center"/>
    </xf>
    <xf numFmtId="1" fontId="65" fillId="11" borderId="8" xfId="13" applyNumberFormat="1" applyFont="1" applyFill="1" applyBorder="1" applyAlignment="1">
      <alignment horizontal="center" vertical="center"/>
    </xf>
    <xf numFmtId="0" fontId="60" fillId="11" borderId="19" xfId="13" applyFont="1" applyFill="1" applyBorder="1"/>
    <xf numFmtId="0" fontId="64" fillId="11" borderId="36" xfId="13" applyFont="1" applyFill="1" applyBorder="1" applyAlignment="1">
      <alignment horizontal="left" vertical="center" wrapText="1" indent="2"/>
    </xf>
    <xf numFmtId="0" fontId="65" fillId="11" borderId="38" xfId="13" applyFont="1" applyFill="1" applyBorder="1"/>
    <xf numFmtId="171" fontId="58" fillId="0" borderId="26" xfId="14" applyFont="1" applyFill="1" applyBorder="1" applyAlignment="1">
      <alignment vertical="center"/>
    </xf>
    <xf numFmtId="172" fontId="65" fillId="0" borderId="20" xfId="14" applyNumberFormat="1" applyFont="1" applyFill="1" applyBorder="1" applyAlignment="1">
      <alignment horizontal="center" vertical="center"/>
    </xf>
    <xf numFmtId="172" fontId="65" fillId="0" borderId="41" xfId="14" applyNumberFormat="1" applyFont="1" applyFill="1" applyBorder="1" applyAlignment="1">
      <alignment horizontal="center" vertical="center"/>
    </xf>
    <xf numFmtId="0" fontId="64" fillId="11" borderId="30" xfId="13" applyFont="1" applyFill="1" applyBorder="1" applyAlignment="1">
      <alignment horizontal="left" vertical="center" wrapText="1" indent="2"/>
    </xf>
    <xf numFmtId="1" fontId="65" fillId="11" borderId="31" xfId="13" applyNumberFormat="1" applyFont="1" applyFill="1" applyBorder="1" applyAlignment="1">
      <alignment horizontal="center" vertical="center"/>
    </xf>
    <xf numFmtId="1" fontId="65" fillId="11" borderId="32" xfId="13" applyNumberFormat="1" applyFont="1" applyFill="1" applyBorder="1" applyAlignment="1">
      <alignment horizontal="center" vertical="center"/>
    </xf>
    <xf numFmtId="0" fontId="65" fillId="11" borderId="33" xfId="13" applyFont="1" applyFill="1" applyBorder="1"/>
    <xf numFmtId="171" fontId="58" fillId="0" borderId="39" xfId="14" applyFont="1" applyFill="1" applyBorder="1" applyAlignment="1">
      <alignment vertical="center"/>
    </xf>
    <xf numFmtId="1" fontId="60" fillId="11" borderId="23" xfId="13" applyNumberFormat="1" applyFont="1" applyFill="1" applyBorder="1" applyAlignment="1">
      <alignment horizontal="center" vertical="center"/>
    </xf>
    <xf numFmtId="1" fontId="60" fillId="11" borderId="8" xfId="13" applyNumberFormat="1" applyFont="1" applyFill="1" applyBorder="1" applyAlignment="1">
      <alignment horizontal="center" vertical="center"/>
    </xf>
    <xf numFmtId="0" fontId="64" fillId="11" borderId="39" xfId="13" applyFont="1" applyFill="1" applyBorder="1" applyAlignment="1">
      <alignment horizontal="left" vertical="center" wrapText="1" indent="2"/>
    </xf>
    <xf numFmtId="0" fontId="65" fillId="11" borderId="19" xfId="13" applyFont="1" applyFill="1" applyBorder="1"/>
    <xf numFmtId="172" fontId="60" fillId="0" borderId="40" xfId="14" applyNumberFormat="1" applyFont="1" applyFill="1" applyBorder="1" applyAlignment="1">
      <alignment horizontal="center" vertical="center"/>
    </xf>
    <xf numFmtId="1" fontId="60" fillId="11" borderId="37" xfId="13" applyNumberFormat="1" applyFont="1" applyFill="1" applyBorder="1" applyAlignment="1">
      <alignment horizontal="center" vertical="center"/>
    </xf>
    <xf numFmtId="1" fontId="60" fillId="11" borderId="3" xfId="13" applyNumberFormat="1" applyFont="1" applyFill="1" applyBorder="1" applyAlignment="1">
      <alignment horizontal="center" vertical="center"/>
    </xf>
    <xf numFmtId="172" fontId="60" fillId="16" borderId="18" xfId="14" applyNumberFormat="1" applyFont="1" applyFill="1" applyBorder="1" applyAlignment="1">
      <alignment horizontal="center" vertical="center"/>
    </xf>
    <xf numFmtId="172" fontId="60" fillId="16" borderId="14" xfId="14" applyNumberFormat="1" applyFont="1" applyFill="1" applyBorder="1" applyAlignment="1">
      <alignment horizontal="center" vertical="center"/>
    </xf>
    <xf numFmtId="172" fontId="60" fillId="16" borderId="35" xfId="14" applyNumberFormat="1" applyFont="1" applyFill="1" applyBorder="1" applyAlignment="1">
      <alignment horizontal="center" vertical="center"/>
    </xf>
    <xf numFmtId="1" fontId="60" fillId="11" borderId="31" xfId="13" applyNumberFormat="1" applyFont="1" applyFill="1" applyBorder="1" applyAlignment="1">
      <alignment horizontal="center" vertical="center"/>
    </xf>
    <xf numFmtId="1" fontId="60" fillId="11" borderId="32" xfId="13" applyNumberFormat="1" applyFont="1" applyFill="1" applyBorder="1" applyAlignment="1">
      <alignment horizontal="center" vertical="center"/>
    </xf>
    <xf numFmtId="0" fontId="60" fillId="11" borderId="33" xfId="13" applyFont="1" applyFill="1" applyBorder="1"/>
    <xf numFmtId="172" fontId="68" fillId="0" borderId="18" xfId="14" applyNumberFormat="1" applyFont="1" applyFill="1" applyBorder="1" applyAlignment="1">
      <alignment horizontal="center" vertical="center"/>
    </xf>
    <xf numFmtId="171" fontId="58" fillId="0" borderId="39" xfId="14" applyFont="1" applyFill="1" applyBorder="1" applyAlignment="1">
      <alignment vertical="center" wrapText="1"/>
    </xf>
    <xf numFmtId="1" fontId="63" fillId="11" borderId="37" xfId="13" applyNumberFormat="1" applyFont="1" applyFill="1" applyBorder="1" applyAlignment="1">
      <alignment horizontal="center" vertical="center"/>
    </xf>
    <xf numFmtId="1" fontId="63" fillId="11" borderId="3" xfId="13" applyNumberFormat="1" applyFont="1" applyFill="1" applyBorder="1" applyAlignment="1">
      <alignment horizontal="center" vertical="center"/>
    </xf>
    <xf numFmtId="0" fontId="63" fillId="11" borderId="38" xfId="13" applyFont="1" applyFill="1" applyBorder="1"/>
    <xf numFmtId="171" fontId="65" fillId="0" borderId="34" xfId="14" applyFont="1" applyFill="1" applyBorder="1" applyAlignment="1">
      <alignment vertical="center"/>
    </xf>
    <xf numFmtId="171" fontId="65" fillId="0" borderId="39" xfId="14" applyFont="1" applyFill="1" applyBorder="1" applyAlignment="1">
      <alignment vertical="center" wrapText="1"/>
    </xf>
    <xf numFmtId="1" fontId="63" fillId="11" borderId="23" xfId="13" applyNumberFormat="1" applyFont="1" applyFill="1" applyBorder="1" applyAlignment="1">
      <alignment horizontal="center" vertical="center"/>
    </xf>
    <xf numFmtId="1" fontId="63" fillId="11" borderId="8" xfId="13" applyNumberFormat="1" applyFont="1" applyFill="1" applyBorder="1" applyAlignment="1">
      <alignment horizontal="center" vertical="center"/>
    </xf>
    <xf numFmtId="0" fontId="63" fillId="11" borderId="19" xfId="13" applyFont="1" applyFill="1" applyBorder="1"/>
    <xf numFmtId="0" fontId="72" fillId="0" borderId="0" xfId="17" applyFont="1" applyAlignment="1">
      <alignment horizontal="left"/>
    </xf>
    <xf numFmtId="0" fontId="54" fillId="0" borderId="0" xfId="17" applyFont="1" applyAlignment="1">
      <alignment horizontal="left"/>
    </xf>
    <xf numFmtId="0" fontId="72" fillId="0" borderId="0" xfId="17" applyFont="1"/>
    <xf numFmtId="0" fontId="72" fillId="0" borderId="0" xfId="17" applyFont="1" applyFill="1" applyAlignment="1">
      <alignment horizontal="left"/>
    </xf>
    <xf numFmtId="0" fontId="72" fillId="0" borderId="0" xfId="17" applyFont="1" applyAlignment="1">
      <alignment horizontal="left" wrapText="1"/>
    </xf>
    <xf numFmtId="164" fontId="72" fillId="0" borderId="0" xfId="17" applyNumberFormat="1" applyFont="1"/>
    <xf numFmtId="171" fontId="76" fillId="0" borderId="0" xfId="16" applyFont="1"/>
    <xf numFmtId="171" fontId="59" fillId="0" borderId="25" xfId="16" applyFont="1" applyFill="1" applyBorder="1" applyAlignment="1" applyProtection="1">
      <alignment horizontal="center" vertical="center" wrapText="1"/>
      <protection locked="0"/>
    </xf>
    <xf numFmtId="171" fontId="59" fillId="0" borderId="15" xfId="16" applyFont="1" applyFill="1" applyBorder="1" applyAlignment="1" applyProtection="1">
      <alignment horizontal="center" vertical="center" wrapText="1"/>
      <protection locked="0"/>
    </xf>
    <xf numFmtId="171" fontId="59" fillId="0" borderId="16" xfId="16" applyFont="1" applyFill="1" applyBorder="1" applyAlignment="1" applyProtection="1">
      <alignment horizontal="center" vertical="center" wrapText="1"/>
      <protection locked="0"/>
    </xf>
    <xf numFmtId="171" fontId="76" fillId="0" borderId="0" xfId="16" applyFont="1" applyBorder="1"/>
    <xf numFmtId="171" fontId="59" fillId="0" borderId="20" xfId="16" applyFont="1" applyFill="1" applyBorder="1" applyAlignment="1" applyProtection="1">
      <alignment horizontal="center" vertical="center" wrapText="1"/>
      <protection locked="0"/>
    </xf>
    <xf numFmtId="171" fontId="59" fillId="0" borderId="21" xfId="16" applyFont="1" applyFill="1" applyBorder="1" applyAlignment="1" applyProtection="1">
      <alignment horizontal="center" vertical="center" wrapText="1"/>
      <protection locked="0"/>
    </xf>
    <xf numFmtId="0" fontId="63" fillId="11" borderId="30" xfId="13" applyFont="1" applyFill="1" applyBorder="1" applyAlignment="1">
      <alignment horizontal="left" vertical="center" wrapText="1" indent="1"/>
    </xf>
    <xf numFmtId="1" fontId="64" fillId="11" borderId="31" xfId="13" applyNumberFormat="1" applyFont="1" applyFill="1" applyBorder="1" applyAlignment="1">
      <alignment horizontal="right" vertical="center"/>
    </xf>
    <xf numFmtId="1" fontId="64" fillId="11" borderId="32" xfId="13" applyNumberFormat="1" applyFont="1" applyFill="1" applyBorder="1" applyAlignment="1">
      <alignment horizontal="right" vertical="center"/>
    </xf>
    <xf numFmtId="1" fontId="64" fillId="11" borderId="33" xfId="13" applyNumberFormat="1" applyFont="1" applyFill="1" applyBorder="1" applyAlignment="1">
      <alignment horizontal="right" vertical="center"/>
    </xf>
    <xf numFmtId="171" fontId="76" fillId="13" borderId="0" xfId="16" applyFont="1" applyFill="1" applyBorder="1"/>
    <xf numFmtId="171" fontId="58" fillId="16" borderId="34" xfId="16" applyFont="1" applyFill="1" applyBorder="1" applyAlignment="1">
      <alignment vertical="center"/>
    </xf>
    <xf numFmtId="172" fontId="58" fillId="16" borderId="18" xfId="16" applyNumberFormat="1" applyFont="1" applyFill="1" applyBorder="1" applyAlignment="1">
      <alignment horizontal="center" vertical="center"/>
    </xf>
    <xf numFmtId="172" fontId="58" fillId="16" borderId="14" xfId="16" applyNumberFormat="1" applyFont="1" applyFill="1" applyBorder="1" applyAlignment="1">
      <alignment horizontal="center" vertical="center"/>
    </xf>
    <xf numFmtId="172" fontId="58" fillId="16" borderId="35" xfId="16" applyNumberFormat="1" applyFont="1" applyFill="1" applyBorder="1" applyAlignment="1">
      <alignment horizontal="center" vertical="center"/>
    </xf>
    <xf numFmtId="171" fontId="58" fillId="0" borderId="34" xfId="16" applyFont="1" applyFill="1" applyBorder="1" applyAlignment="1">
      <alignment vertical="center"/>
    </xf>
    <xf numFmtId="172" fontId="58" fillId="0" borderId="18" xfId="16" applyNumberFormat="1" applyFont="1" applyFill="1" applyBorder="1" applyAlignment="1">
      <alignment horizontal="center" vertical="center"/>
    </xf>
    <xf numFmtId="172" fontId="58" fillId="0" borderId="14" xfId="16" applyNumberFormat="1" applyFont="1" applyFill="1" applyBorder="1" applyAlignment="1">
      <alignment horizontal="center" vertical="center"/>
    </xf>
    <xf numFmtId="172" fontId="58" fillId="0" borderId="35" xfId="16" applyNumberFormat="1" applyFont="1" applyFill="1" applyBorder="1" applyAlignment="1">
      <alignment horizontal="center" vertical="center"/>
    </xf>
    <xf numFmtId="0" fontId="63" fillId="11" borderId="36" xfId="13" applyFont="1" applyFill="1" applyBorder="1" applyAlignment="1">
      <alignment horizontal="left" vertical="center" wrapText="1" indent="3"/>
    </xf>
    <xf numFmtId="1" fontId="64" fillId="11" borderId="37" xfId="13" applyNumberFormat="1" applyFont="1" applyFill="1" applyBorder="1" applyAlignment="1">
      <alignment horizontal="center" vertical="center"/>
    </xf>
    <xf numFmtId="1" fontId="64" fillId="11" borderId="3" xfId="13" applyNumberFormat="1" applyFont="1" applyFill="1" applyBorder="1" applyAlignment="1">
      <alignment horizontal="center" vertical="center"/>
    </xf>
    <xf numFmtId="1" fontId="64" fillId="11" borderId="38" xfId="13" applyNumberFormat="1" applyFont="1" applyFill="1" applyBorder="1" applyAlignment="1">
      <alignment horizontal="center" vertical="center"/>
    </xf>
    <xf numFmtId="171" fontId="58" fillId="0" borderId="39" xfId="16" applyFont="1" applyFill="1" applyBorder="1" applyAlignment="1">
      <alignment vertical="center"/>
    </xf>
    <xf numFmtId="172" fontId="58" fillId="0" borderId="17" xfId="16" applyNumberFormat="1" applyFont="1" applyFill="1" applyBorder="1" applyAlignment="1">
      <alignment horizontal="center" vertical="center"/>
    </xf>
    <xf numFmtId="172" fontId="58" fillId="0" borderId="5" xfId="16" applyNumberFormat="1" applyFont="1" applyFill="1" applyBorder="1" applyAlignment="1">
      <alignment horizontal="center" vertical="center"/>
    </xf>
    <xf numFmtId="172" fontId="58" fillId="0" borderId="40" xfId="16" applyNumberFormat="1" applyFont="1" applyFill="1" applyBorder="1" applyAlignment="1">
      <alignment horizontal="center" vertical="center"/>
    </xf>
    <xf numFmtId="0" fontId="64" fillId="11" borderId="36" xfId="13" applyFont="1" applyFill="1" applyBorder="1" applyAlignment="1">
      <alignment horizontal="left" vertical="center" wrapText="1" indent="4"/>
    </xf>
    <xf numFmtId="0" fontId="78" fillId="11" borderId="36" xfId="13" applyFont="1" applyFill="1" applyBorder="1" applyAlignment="1">
      <alignment horizontal="left" vertical="center" wrapText="1" indent="5"/>
    </xf>
    <xf numFmtId="171" fontId="58" fillId="0" borderId="26" xfId="16" applyFont="1" applyFill="1" applyBorder="1" applyAlignment="1">
      <alignment vertical="center"/>
    </xf>
    <xf numFmtId="172" fontId="58" fillId="0" borderId="20" xfId="16" applyNumberFormat="1" applyFont="1" applyFill="1" applyBorder="1" applyAlignment="1">
      <alignment horizontal="center" vertical="center"/>
    </xf>
    <xf numFmtId="172" fontId="58" fillId="0" borderId="21" xfId="16" applyNumberFormat="1" applyFont="1" applyFill="1" applyBorder="1" applyAlignment="1">
      <alignment horizontal="center" vertical="center"/>
    </xf>
    <xf numFmtId="172" fontId="58" fillId="0" borderId="41" xfId="16" applyNumberFormat="1" applyFont="1" applyFill="1" applyBorder="1" applyAlignment="1">
      <alignment horizontal="center" vertical="center"/>
    </xf>
    <xf numFmtId="171" fontId="76" fillId="0" borderId="8" xfId="16" applyFont="1" applyBorder="1"/>
    <xf numFmtId="171" fontId="76" fillId="17" borderId="0" xfId="16" applyFont="1" applyFill="1"/>
    <xf numFmtId="0" fontId="23" fillId="4" borderId="1" xfId="0" applyFont="1" applyFill="1" applyBorder="1" applyAlignment="1">
      <alignment horizontal="center" vertical="center" wrapText="1"/>
    </xf>
    <xf numFmtId="1" fontId="31" fillId="0" borderId="0" xfId="0" applyNumberFormat="1" applyFont="1" applyAlignment="1">
      <alignment horizontal="center" vertical="center"/>
    </xf>
    <xf numFmtId="1" fontId="35" fillId="0" borderId="1" xfId="2" applyNumberFormat="1" applyFont="1" applyFill="1" applyBorder="1" applyAlignment="1">
      <alignment horizontal="center" vertical="center"/>
    </xf>
    <xf numFmtId="1" fontId="35" fillId="0" borderId="7" xfId="2" applyNumberFormat="1" applyFont="1" applyFill="1" applyBorder="1" applyAlignment="1">
      <alignment horizontal="center" vertical="center"/>
    </xf>
    <xf numFmtId="169" fontId="21" fillId="0" borderId="0" xfId="0" applyNumberFormat="1" applyFont="1" applyAlignment="1"/>
    <xf numFmtId="2" fontId="79" fillId="0" borderId="0" xfId="0" applyNumberFormat="1" applyFont="1" applyAlignment="1">
      <alignment horizontal="center"/>
    </xf>
    <xf numFmtId="0" fontId="35" fillId="0" borderId="1" xfId="2" applyFont="1" applyFill="1" applyBorder="1" applyAlignment="1">
      <alignment horizontal="left" vertical="center"/>
    </xf>
    <xf numFmtId="0" fontId="35" fillId="0" borderId="1" xfId="2" applyFont="1" applyBorder="1" applyAlignment="1">
      <alignment horizontal="center" vertical="center"/>
    </xf>
    <xf numFmtId="0" fontId="35" fillId="0" borderId="1" xfId="2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 wrapText="1"/>
    </xf>
    <xf numFmtId="0" fontId="50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left" vertical="center"/>
    </xf>
    <xf numFmtId="0" fontId="21" fillId="0" borderId="0" xfId="0" applyFont="1" applyBorder="1" applyAlignment="1"/>
    <xf numFmtId="164" fontId="49" fillId="0" borderId="0" xfId="0" applyNumberFormat="1" applyFont="1" applyBorder="1" applyAlignment="1">
      <alignment horizontal="center"/>
    </xf>
    <xf numFmtId="0" fontId="30" fillId="5" borderId="1" xfId="0" applyFont="1" applyFill="1" applyBorder="1" applyAlignment="1">
      <alignment horizontal="center" vertical="center" wrapText="1"/>
    </xf>
    <xf numFmtId="0" fontId="35" fillId="0" borderId="1" xfId="2" applyFont="1" applyFill="1" applyBorder="1" applyAlignment="1">
      <alignment horizontal="left" vertical="center"/>
    </xf>
    <xf numFmtId="0" fontId="36" fillId="0" borderId="1" xfId="2" applyFont="1" applyBorder="1" applyAlignment="1">
      <alignment horizontal="center" vertical="center" wrapText="1"/>
    </xf>
    <xf numFmtId="0" fontId="35" fillId="0" borderId="1" xfId="2" applyFont="1" applyBorder="1" applyAlignment="1">
      <alignment horizontal="center" vertical="center"/>
    </xf>
    <xf numFmtId="0" fontId="35" fillId="0" borderId="1" xfId="2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 wrapText="1"/>
    </xf>
    <xf numFmtId="165" fontId="28" fillId="9" borderId="1" xfId="0" applyNumberFormat="1" applyFont="1" applyFill="1" applyBorder="1" applyAlignment="1">
      <alignment horizontal="center" vertical="center"/>
    </xf>
    <xf numFmtId="0" fontId="1" fillId="0" borderId="0" xfId="19"/>
    <xf numFmtId="0" fontId="60" fillId="0" borderId="27" xfId="19" applyFont="1" applyFill="1" applyBorder="1" applyAlignment="1">
      <alignment horizontal="center"/>
    </xf>
    <xf numFmtId="0" fontId="60" fillId="0" borderId="28" xfId="19" applyFont="1" applyFill="1" applyBorder="1" applyAlignment="1">
      <alignment horizontal="center"/>
    </xf>
    <xf numFmtId="0" fontId="1" fillId="10" borderId="0" xfId="19" applyFill="1"/>
    <xf numFmtId="0" fontId="35" fillId="0" borderId="0" xfId="19" applyFont="1" applyAlignment="1">
      <alignment horizontal="left"/>
    </xf>
    <xf numFmtId="0" fontId="54" fillId="0" borderId="0" xfId="19" applyFont="1" applyAlignment="1">
      <alignment horizontal="left"/>
    </xf>
    <xf numFmtId="0" fontId="72" fillId="0" borderId="0" xfId="19" applyFont="1"/>
    <xf numFmtId="0" fontId="35" fillId="0" borderId="0" xfId="19" applyFont="1" applyFill="1" applyAlignment="1">
      <alignment horizontal="left"/>
    </xf>
    <xf numFmtId="0" fontId="72" fillId="0" borderId="0" xfId="19" applyFont="1" applyAlignment="1">
      <alignment horizontal="left" wrapText="1"/>
    </xf>
    <xf numFmtId="164" fontId="72" fillId="0" borderId="0" xfId="19" applyNumberFormat="1" applyFont="1"/>
    <xf numFmtId="172" fontId="60" fillId="7" borderId="18" xfId="14" applyNumberFormat="1" applyFont="1" applyFill="1" applyBorder="1" applyAlignment="1">
      <alignment horizontal="center" vertical="center"/>
    </xf>
    <xf numFmtId="172" fontId="60" fillId="7" borderId="14" xfId="14" applyNumberFormat="1" applyFont="1" applyFill="1" applyBorder="1" applyAlignment="1">
      <alignment horizontal="center" vertical="center"/>
    </xf>
    <xf numFmtId="172" fontId="60" fillId="7" borderId="35" xfId="14" applyNumberFormat="1" applyFont="1" applyFill="1" applyBorder="1" applyAlignment="1">
      <alignment horizontal="center" vertical="center"/>
    </xf>
    <xf numFmtId="0" fontId="33" fillId="14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/>
    </xf>
    <xf numFmtId="49" fontId="80" fillId="18" borderId="42" xfId="0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wrapText="1"/>
    </xf>
    <xf numFmtId="2" fontId="35" fillId="0" borderId="0" xfId="2" applyNumberFormat="1" applyFont="1"/>
    <xf numFmtId="0" fontId="35" fillId="0" borderId="1" xfId="2" applyFont="1" applyFill="1" applyBorder="1" applyAlignment="1">
      <alignment horizontal="left" vertical="center" wrapText="1"/>
    </xf>
    <xf numFmtId="2" fontId="12" fillId="0" borderId="1" xfId="0" applyNumberFormat="1" applyFont="1" applyBorder="1" applyAlignment="1">
      <alignment horizontal="center" vertical="center"/>
    </xf>
    <xf numFmtId="165" fontId="35" fillId="0" borderId="1" xfId="2" applyNumberFormat="1" applyFont="1" applyFill="1" applyBorder="1" applyAlignment="1">
      <alignment horizontal="center" vertical="center"/>
    </xf>
    <xf numFmtId="0" fontId="9" fillId="0" borderId="0" xfId="2" applyFont="1" applyFill="1"/>
    <xf numFmtId="0" fontId="9" fillId="0" borderId="1" xfId="2" applyFont="1" applyFill="1" applyBorder="1" applyAlignment="1">
      <alignment horizontal="center"/>
    </xf>
    <xf numFmtId="0" fontId="9" fillId="0" borderId="1" xfId="2" applyFont="1" applyFill="1" applyBorder="1"/>
    <xf numFmtId="0" fontId="36" fillId="0" borderId="3" xfId="2" applyFont="1" applyFill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 wrapText="1"/>
    </xf>
    <xf numFmtId="0" fontId="35" fillId="0" borderId="1" xfId="2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 wrapText="1"/>
    </xf>
    <xf numFmtId="2" fontId="35" fillId="8" borderId="1" xfId="2" applyNumberFormat="1" applyFont="1" applyFill="1" applyBorder="1" applyAlignment="1">
      <alignment horizontal="center" vertical="center"/>
    </xf>
    <xf numFmtId="164" fontId="35" fillId="0" borderId="1" xfId="2" applyNumberFormat="1" applyFont="1" applyFill="1" applyBorder="1" applyAlignment="1">
      <alignment horizontal="center" vertical="center" wrapText="1"/>
    </xf>
    <xf numFmtId="0" fontId="38" fillId="0" borderId="1" xfId="2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 wrapText="1"/>
    </xf>
    <xf numFmtId="0" fontId="35" fillId="0" borderId="1" xfId="2" applyFont="1" applyBorder="1" applyAlignment="1">
      <alignment horizontal="center" vertical="center"/>
    </xf>
    <xf numFmtId="0" fontId="15" fillId="0" borderId="4" xfId="2" applyFont="1" applyBorder="1" applyAlignment="1">
      <alignment horizontal="center" vertical="center" wrapText="1"/>
    </xf>
    <xf numFmtId="0" fontId="15" fillId="0" borderId="1" xfId="2" applyFont="1" applyFill="1" applyBorder="1" applyAlignment="1">
      <alignment vertical="center"/>
    </xf>
    <xf numFmtId="0" fontId="15" fillId="0" borderId="1" xfId="2" applyFont="1" applyFill="1" applyBorder="1" applyAlignment="1">
      <alignment vertical="center" wrapText="1"/>
    </xf>
    <xf numFmtId="0" fontId="35" fillId="0" borderId="1" xfId="2" applyFont="1" applyFill="1" applyBorder="1" applyAlignment="1">
      <alignment vertical="center"/>
    </xf>
    <xf numFmtId="0" fontId="35" fillId="0" borderId="1" xfId="2" applyFont="1" applyBorder="1" applyAlignment="1">
      <alignment horizontal="center" vertical="center" wrapText="1"/>
    </xf>
    <xf numFmtId="169" fontId="35" fillId="3" borderId="1" xfId="2" applyNumberFormat="1" applyFont="1" applyFill="1" applyBorder="1" applyAlignment="1">
      <alignment horizontal="center" vertical="center"/>
    </xf>
    <xf numFmtId="164" fontId="35" fillId="0" borderId="1" xfId="2" applyNumberFormat="1" applyFont="1" applyFill="1" applyBorder="1" applyAlignment="1">
      <alignment horizontal="center" vertical="center"/>
    </xf>
    <xf numFmtId="173" fontId="37" fillId="0" borderId="1" xfId="6" applyNumberFormat="1" applyFont="1" applyBorder="1" applyAlignment="1">
      <alignment horizontal="center" vertical="center"/>
    </xf>
    <xf numFmtId="0" fontId="55" fillId="11" borderId="0" xfId="13" applyFont="1" applyFill="1" applyBorder="1" applyAlignment="1">
      <alignment horizontal="left" vertical="center" wrapText="1"/>
    </xf>
    <xf numFmtId="0" fontId="55" fillId="0" borderId="0" xfId="13" applyFont="1" applyBorder="1" applyAlignment="1">
      <alignment horizontal="center" vertical="center" wrapText="1"/>
    </xf>
    <xf numFmtId="0" fontId="74" fillId="0" borderId="22" xfId="18" applyFont="1" applyBorder="1" applyAlignment="1">
      <alignment horizontal="right" indent="1"/>
    </xf>
    <xf numFmtId="0" fontId="62" fillId="0" borderId="28" xfId="17" applyFont="1" applyBorder="1" applyAlignment="1">
      <alignment horizontal="center"/>
    </xf>
    <xf numFmtId="0" fontId="62" fillId="0" borderId="29" xfId="17" applyFont="1" applyBorder="1" applyAlignment="1">
      <alignment horizontal="center"/>
    </xf>
    <xf numFmtId="0" fontId="35" fillId="0" borderId="0" xfId="17" applyFont="1" applyAlignment="1">
      <alignment horizontal="left" wrapText="1"/>
    </xf>
    <xf numFmtId="0" fontId="72" fillId="0" borderId="0" xfId="17" applyFont="1" applyAlignment="1">
      <alignment horizontal="left" wrapText="1"/>
    </xf>
    <xf numFmtId="0" fontId="55" fillId="0" borderId="0" xfId="13" applyFont="1" applyFill="1" applyBorder="1" applyAlignment="1">
      <alignment horizontal="center" vertical="center" wrapText="1"/>
    </xf>
    <xf numFmtId="0" fontId="55" fillId="0" borderId="0" xfId="13" applyFont="1" applyFill="1" applyBorder="1" applyAlignment="1">
      <alignment horizontal="center" vertical="center"/>
    </xf>
    <xf numFmtId="171" fontId="58" fillId="0" borderId="24" xfId="16" applyFont="1" applyBorder="1" applyAlignment="1">
      <alignment horizontal="left" vertical="center"/>
    </xf>
    <xf numFmtId="171" fontId="58" fillId="0" borderId="26" xfId="16" applyFont="1" applyBorder="1" applyAlignment="1">
      <alignment horizontal="left" vertical="center"/>
    </xf>
    <xf numFmtId="171" fontId="59" fillId="0" borderId="21" xfId="16" applyFont="1" applyFill="1" applyBorder="1" applyAlignment="1" applyProtection="1">
      <alignment horizontal="center" vertical="center" wrapText="1"/>
      <protection locked="0"/>
    </xf>
    <xf numFmtId="171" fontId="59" fillId="0" borderId="41" xfId="16" applyFont="1" applyFill="1" applyBorder="1" applyAlignment="1" applyProtection="1">
      <alignment horizontal="center" vertical="center" wrapText="1"/>
      <protection locked="0"/>
    </xf>
    <xf numFmtId="0" fontId="22" fillId="9" borderId="4" xfId="0" applyFont="1" applyFill="1" applyBorder="1" applyAlignment="1">
      <alignment horizontal="center" vertical="center" wrapText="1"/>
    </xf>
    <xf numFmtId="0" fontId="22" fillId="9" borderId="5" xfId="0" applyFont="1" applyFill="1" applyBorder="1" applyAlignment="1">
      <alignment horizontal="center" vertical="center" wrapText="1"/>
    </xf>
    <xf numFmtId="0" fontId="74" fillId="0" borderId="22" xfId="20" applyFont="1" applyBorder="1" applyAlignment="1">
      <alignment horizontal="right" indent="1"/>
    </xf>
    <xf numFmtId="0" fontId="62" fillId="0" borderId="28" xfId="19" applyFont="1" applyBorder="1" applyAlignment="1">
      <alignment horizontal="center"/>
    </xf>
    <xf numFmtId="0" fontId="62" fillId="0" borderId="29" xfId="19" applyFont="1" applyBorder="1" applyAlignment="1">
      <alignment horizontal="center"/>
    </xf>
    <xf numFmtId="0" fontId="35" fillId="0" borderId="0" xfId="19" applyFont="1" applyAlignment="1">
      <alignment horizontal="left" wrapText="1"/>
    </xf>
    <xf numFmtId="0" fontId="72" fillId="0" borderId="0" xfId="19" applyFont="1" applyAlignment="1">
      <alignment horizontal="left" wrapText="1"/>
    </xf>
    <xf numFmtId="0" fontId="30" fillId="5" borderId="1" xfId="0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36" fillId="0" borderId="1" xfId="2" applyFont="1" applyFill="1" applyBorder="1" applyAlignment="1">
      <alignment horizontal="center" vertical="center" wrapText="1"/>
    </xf>
    <xf numFmtId="0" fontId="47" fillId="0" borderId="12" xfId="2" applyFont="1" applyBorder="1" applyAlignment="1">
      <alignment horizontal="center" vertical="center" wrapText="1"/>
    </xf>
    <xf numFmtId="0" fontId="47" fillId="0" borderId="11" xfId="2" applyFont="1" applyBorder="1" applyAlignment="1">
      <alignment horizontal="center" vertical="center" wrapText="1"/>
    </xf>
    <xf numFmtId="0" fontId="47" fillId="0" borderId="10" xfId="2" applyFont="1" applyBorder="1" applyAlignment="1">
      <alignment horizontal="center" vertical="center" wrapText="1"/>
    </xf>
    <xf numFmtId="0" fontId="47" fillId="0" borderId="43" xfId="2" applyFont="1" applyBorder="1" applyAlignment="1">
      <alignment horizontal="center" vertical="center" wrapText="1"/>
    </xf>
    <xf numFmtId="0" fontId="47" fillId="0" borderId="0" xfId="2" applyFont="1" applyBorder="1" applyAlignment="1">
      <alignment horizontal="center" vertical="center" wrapText="1"/>
    </xf>
    <xf numFmtId="0" fontId="47" fillId="0" borderId="44" xfId="2" applyFont="1" applyBorder="1" applyAlignment="1">
      <alignment horizontal="center" vertical="center" wrapText="1"/>
    </xf>
    <xf numFmtId="0" fontId="47" fillId="0" borderId="13" xfId="2" applyFont="1" applyBorder="1" applyAlignment="1">
      <alignment horizontal="center" vertical="center" wrapText="1"/>
    </xf>
    <xf numFmtId="0" fontId="47" fillId="0" borderId="8" xfId="2" applyFont="1" applyBorder="1" applyAlignment="1">
      <alignment horizontal="center" vertical="center" wrapText="1"/>
    </xf>
    <xf numFmtId="0" fontId="47" fillId="0" borderId="9" xfId="2" applyFont="1" applyBorder="1" applyAlignment="1">
      <alignment horizontal="center" vertical="center" wrapText="1"/>
    </xf>
    <xf numFmtId="0" fontId="36" fillId="0" borderId="12" xfId="2" applyFont="1" applyFill="1" applyBorder="1" applyAlignment="1">
      <alignment horizontal="center" vertical="center" wrapText="1"/>
    </xf>
    <xf numFmtId="0" fontId="36" fillId="0" borderId="11" xfId="2" applyFont="1" applyFill="1" applyBorder="1" applyAlignment="1">
      <alignment horizontal="center" vertical="center" wrapText="1"/>
    </xf>
    <xf numFmtId="0" fontId="36" fillId="0" borderId="10" xfId="2" applyFont="1" applyFill="1" applyBorder="1" applyAlignment="1">
      <alignment horizontal="center" vertical="center" wrapText="1"/>
    </xf>
    <xf numFmtId="0" fontId="36" fillId="0" borderId="43" xfId="2" applyFont="1" applyFill="1" applyBorder="1" applyAlignment="1">
      <alignment horizontal="center" vertical="center" wrapText="1"/>
    </xf>
    <xf numFmtId="0" fontId="36" fillId="0" borderId="0" xfId="2" applyFont="1" applyFill="1" applyBorder="1" applyAlignment="1">
      <alignment horizontal="center" vertical="center" wrapText="1"/>
    </xf>
    <xf numFmtId="0" fontId="36" fillId="0" borderId="44" xfId="2" applyFont="1" applyFill="1" applyBorder="1" applyAlignment="1">
      <alignment horizontal="center" vertical="center" wrapText="1"/>
    </xf>
    <xf numFmtId="0" fontId="36" fillId="0" borderId="13" xfId="2" applyFont="1" applyFill="1" applyBorder="1" applyAlignment="1">
      <alignment horizontal="center" vertical="center" wrapText="1"/>
    </xf>
    <xf numFmtId="0" fontId="36" fillId="0" borderId="8" xfId="2" applyFont="1" applyFill="1" applyBorder="1" applyAlignment="1">
      <alignment horizontal="center" vertical="center" wrapText="1"/>
    </xf>
    <xf numFmtId="0" fontId="36" fillId="0" borderId="9" xfId="2" applyFont="1" applyFill="1" applyBorder="1" applyAlignment="1">
      <alignment horizontal="center" vertical="center" wrapText="1"/>
    </xf>
    <xf numFmtId="0" fontId="47" fillId="0" borderId="1" xfId="2" applyFont="1" applyBorder="1" applyAlignment="1">
      <alignment horizontal="center" vertical="center" wrapText="1"/>
    </xf>
    <xf numFmtId="0" fontId="36" fillId="0" borderId="4" xfId="2" applyFont="1" applyFill="1" applyBorder="1" applyAlignment="1">
      <alignment horizontal="center" vertical="center" wrapText="1"/>
    </xf>
    <xf numFmtId="0" fontId="36" fillId="0" borderId="14" xfId="2" applyFont="1" applyFill="1" applyBorder="1" applyAlignment="1">
      <alignment horizontal="center" vertical="center" wrapText="1"/>
    </xf>
    <xf numFmtId="0" fontId="36" fillId="0" borderId="5" xfId="2" applyFont="1" applyFill="1" applyBorder="1" applyAlignment="1">
      <alignment horizontal="center" vertical="center" wrapText="1"/>
    </xf>
    <xf numFmtId="0" fontId="36" fillId="0" borderId="1" xfId="2" applyFont="1" applyFill="1" applyBorder="1" applyAlignment="1">
      <alignment horizontal="center" vertical="center"/>
    </xf>
    <xf numFmtId="0" fontId="36" fillId="0" borderId="1" xfId="2" applyFont="1" applyBorder="1" applyAlignment="1">
      <alignment horizontal="center" vertical="center" wrapText="1"/>
    </xf>
    <xf numFmtId="0" fontId="35" fillId="0" borderId="1" xfId="2" applyFont="1" applyBorder="1" applyAlignment="1">
      <alignment horizontal="center" vertical="center"/>
    </xf>
    <xf numFmtId="0" fontId="35" fillId="0" borderId="1" xfId="2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wrapText="1"/>
    </xf>
    <xf numFmtId="0" fontId="39" fillId="0" borderId="1" xfId="2" applyFont="1" applyBorder="1" applyAlignment="1">
      <alignment horizontal="center" vertical="center"/>
    </xf>
  </cellXfs>
  <cellStyles count="21">
    <cellStyle name="Обычный" xfId="0" builtinId="0"/>
    <cellStyle name="Обычный 100" xfId="13"/>
    <cellStyle name="Обычный 140 3" xfId="15"/>
    <cellStyle name="Обычный 140 3 2" xfId="17"/>
    <cellStyle name="Обычный 140 3 2 2" xfId="19"/>
    <cellStyle name="Обычный 2" xfId="1"/>
    <cellStyle name="Обычный 2 2" xfId="5"/>
    <cellStyle name="Обычный 2 3" xfId="18"/>
    <cellStyle name="Обычный 2 3 2" xfId="20"/>
    <cellStyle name="Обычный 25 2" xfId="14"/>
    <cellStyle name="Обычный 3" xfId="7"/>
    <cellStyle name="Обычный 4" xfId="2"/>
    <cellStyle name="Обычный 4 2" xfId="16"/>
    <cellStyle name="Обычный 5" xfId="9"/>
    <cellStyle name="Обычный 6" xfId="11"/>
    <cellStyle name="Обычный 7" xfId="12"/>
    <cellStyle name="Обычный_Расчеты (правки Жени) 14" xfId="8"/>
    <cellStyle name="Процентный" xfId="6" builtinId="5"/>
    <cellStyle name="Процентный 2" xfId="3"/>
    <cellStyle name="Процентный 3" xfId="10"/>
    <cellStyle name="Финансовый [0] 2" xfId="4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4B083"/>
      <rgbColor rgb="FF92D050"/>
      <rgbColor rgb="FFF7CAAC"/>
      <rgbColor rgb="FFFFFF00"/>
      <rgbColor rgb="FFD8E4BC"/>
      <rgbColor rgb="FFFF9900"/>
      <rgbColor rgb="FFFFF2CB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9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7.xml"/><Relationship Id="rId34" Type="http://schemas.openxmlformats.org/officeDocument/2006/relationships/externalLink" Target="externalLinks/externalLink20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9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18.xml"/><Relationship Id="rId37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26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2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31" Type="http://schemas.openxmlformats.org/officeDocument/2006/relationships/externalLink" Target="externalLinks/externalLink17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6.xml"/><Relationship Id="rId35" Type="http://schemas.openxmlformats.org/officeDocument/2006/relationships/externalLink" Target="externalLinks/externalLink21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9.xml"/><Relationship Id="rId38" Type="http://schemas.openxmlformats.org/officeDocument/2006/relationships/externalLink" Target="externalLinks/externalLink24.xml"/><Relationship Id="rId20" Type="http://schemas.openxmlformats.org/officeDocument/2006/relationships/externalLink" Target="externalLinks/externalLink6.xml"/><Relationship Id="rId41" Type="http://schemas.openxmlformats.org/officeDocument/2006/relationships/externalLink" Target="externalLinks/externalLink27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85445</xdr:colOff>
      <xdr:row>0</xdr:row>
      <xdr:rowOff>0</xdr:rowOff>
    </xdr:from>
    <xdr:to>
      <xdr:col>5</xdr:col>
      <xdr:colOff>727849</xdr:colOff>
      <xdr:row>1</xdr:row>
      <xdr:rowOff>488156</xdr:rowOff>
    </xdr:to>
    <xdr:pic>
      <xdr:nvPicPr>
        <xdr:cNvPr id="2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370" y="0"/>
          <a:ext cx="642404" cy="6691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202406</xdr:colOff>
      <xdr:row>0</xdr:row>
      <xdr:rowOff>0</xdr:rowOff>
    </xdr:from>
    <xdr:to>
      <xdr:col>5</xdr:col>
      <xdr:colOff>714375</xdr:colOff>
      <xdr:row>1</xdr:row>
      <xdr:rowOff>374410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46556" y="0"/>
          <a:ext cx="511969" cy="555385"/>
        </a:xfrm>
        <a:prstGeom prst="rect">
          <a:avLst/>
        </a:prstGeom>
      </xdr:spPr>
    </xdr:pic>
    <xdr:clientData/>
  </xdr:twoCellAnchor>
  <xdr:twoCellAnchor editAs="oneCell">
    <xdr:from>
      <xdr:col>5</xdr:col>
      <xdr:colOff>22412</xdr:colOff>
      <xdr:row>0</xdr:row>
      <xdr:rowOff>22412</xdr:rowOff>
    </xdr:from>
    <xdr:to>
      <xdr:col>5</xdr:col>
      <xdr:colOff>677342</xdr:colOff>
      <xdr:row>1</xdr:row>
      <xdr:rowOff>505214</xdr:rowOff>
    </xdr:to>
    <xdr:pic>
      <xdr:nvPicPr>
        <xdr:cNvPr id="4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6562" y="22412"/>
          <a:ext cx="654930" cy="6637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22412</xdr:colOff>
      <xdr:row>0</xdr:row>
      <xdr:rowOff>22412</xdr:rowOff>
    </xdr:from>
    <xdr:to>
      <xdr:col>5</xdr:col>
      <xdr:colOff>677342</xdr:colOff>
      <xdr:row>1</xdr:row>
      <xdr:rowOff>542785</xdr:rowOff>
    </xdr:to>
    <xdr:pic>
      <xdr:nvPicPr>
        <xdr:cNvPr id="2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3487" y="22412"/>
          <a:ext cx="654930" cy="6727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85445</xdr:colOff>
      <xdr:row>0</xdr:row>
      <xdr:rowOff>0</xdr:rowOff>
    </xdr:from>
    <xdr:to>
      <xdr:col>5</xdr:col>
      <xdr:colOff>727849</xdr:colOff>
      <xdr:row>1</xdr:row>
      <xdr:rowOff>488156</xdr:rowOff>
    </xdr:to>
    <xdr:pic>
      <xdr:nvPicPr>
        <xdr:cNvPr id="2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29595" y="0"/>
          <a:ext cx="642404" cy="6691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85445</xdr:colOff>
      <xdr:row>0</xdr:row>
      <xdr:rowOff>0</xdr:rowOff>
    </xdr:from>
    <xdr:to>
      <xdr:col>5</xdr:col>
      <xdr:colOff>727849</xdr:colOff>
      <xdr:row>1</xdr:row>
      <xdr:rowOff>488156</xdr:rowOff>
    </xdr:to>
    <xdr:pic>
      <xdr:nvPicPr>
        <xdr:cNvPr id="3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29595" y="0"/>
          <a:ext cx="642404" cy="6691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821532</xdr:colOff>
      <xdr:row>0</xdr:row>
      <xdr:rowOff>47625</xdr:rowOff>
    </xdr:from>
    <xdr:to>
      <xdr:col>5</xdr:col>
      <xdr:colOff>402298</xdr:colOff>
      <xdr:row>1</xdr:row>
      <xdr:rowOff>557420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89357" y="47625"/>
          <a:ext cx="657091" cy="690770"/>
        </a:xfrm>
        <a:prstGeom prst="rect">
          <a:avLst/>
        </a:prstGeom>
      </xdr:spPr>
    </xdr:pic>
    <xdr:clientData/>
  </xdr:twoCellAnchor>
  <xdr:twoCellAnchor editAs="oneCell">
    <xdr:from>
      <xdr:col>5</xdr:col>
      <xdr:colOff>202406</xdr:colOff>
      <xdr:row>0</xdr:row>
      <xdr:rowOff>0</xdr:rowOff>
    </xdr:from>
    <xdr:to>
      <xdr:col>5</xdr:col>
      <xdr:colOff>714375</xdr:colOff>
      <xdr:row>1</xdr:row>
      <xdr:rowOff>374410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46556" y="0"/>
          <a:ext cx="511969" cy="555385"/>
        </a:xfrm>
        <a:prstGeom prst="rect">
          <a:avLst/>
        </a:prstGeom>
      </xdr:spPr>
    </xdr:pic>
    <xdr:clientData/>
  </xdr:twoCellAnchor>
  <xdr:twoCellAnchor editAs="oneCell">
    <xdr:from>
      <xdr:col>5</xdr:col>
      <xdr:colOff>22412</xdr:colOff>
      <xdr:row>0</xdr:row>
      <xdr:rowOff>22412</xdr:rowOff>
    </xdr:from>
    <xdr:to>
      <xdr:col>5</xdr:col>
      <xdr:colOff>677342</xdr:colOff>
      <xdr:row>1</xdr:row>
      <xdr:rowOff>505214</xdr:rowOff>
    </xdr:to>
    <xdr:pic>
      <xdr:nvPicPr>
        <xdr:cNvPr id="6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6562" y="22412"/>
          <a:ext cx="654930" cy="6637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85445</xdr:colOff>
      <xdr:row>0</xdr:row>
      <xdr:rowOff>0</xdr:rowOff>
    </xdr:from>
    <xdr:to>
      <xdr:col>5</xdr:col>
      <xdr:colOff>727849</xdr:colOff>
      <xdr:row>1</xdr:row>
      <xdr:rowOff>488156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29595" y="0"/>
          <a:ext cx="642404" cy="6691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202406</xdr:colOff>
      <xdr:row>0</xdr:row>
      <xdr:rowOff>0</xdr:rowOff>
    </xdr:from>
    <xdr:to>
      <xdr:col>5</xdr:col>
      <xdr:colOff>714375</xdr:colOff>
      <xdr:row>1</xdr:row>
      <xdr:rowOff>374410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46556" y="0"/>
          <a:ext cx="511969" cy="555385"/>
        </a:xfrm>
        <a:prstGeom prst="rect">
          <a:avLst/>
        </a:prstGeom>
      </xdr:spPr>
    </xdr:pic>
    <xdr:clientData/>
  </xdr:twoCellAnchor>
  <xdr:twoCellAnchor editAs="oneCell">
    <xdr:from>
      <xdr:col>5</xdr:col>
      <xdr:colOff>22412</xdr:colOff>
      <xdr:row>0</xdr:row>
      <xdr:rowOff>22412</xdr:rowOff>
    </xdr:from>
    <xdr:to>
      <xdr:col>5</xdr:col>
      <xdr:colOff>677342</xdr:colOff>
      <xdr:row>1</xdr:row>
      <xdr:rowOff>505214</xdr:rowOff>
    </xdr:to>
    <xdr:pic>
      <xdr:nvPicPr>
        <xdr:cNvPr id="9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6562" y="22412"/>
          <a:ext cx="654930" cy="6637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22412</xdr:colOff>
      <xdr:row>0</xdr:row>
      <xdr:rowOff>22412</xdr:rowOff>
    </xdr:from>
    <xdr:to>
      <xdr:col>5</xdr:col>
      <xdr:colOff>677342</xdr:colOff>
      <xdr:row>1</xdr:row>
      <xdr:rowOff>509976</xdr:rowOff>
    </xdr:to>
    <xdr:pic>
      <xdr:nvPicPr>
        <xdr:cNvPr id="10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6562" y="22412"/>
          <a:ext cx="654930" cy="668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41;&#1072;&#1083;&#1072;&#1085;&#1089;\An(EsMon)\SC_W\&#1055;&#1088;&#1086;&#1075;&#1085;&#1086;&#1079;\&#1055;&#1088;&#1086;&#1075;05_00(27.06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41;&#1072;&#1083;&#1072;&#1085;&#1089;\An(EsMon)\7.02.01\&#1061;&#1072;&#1085;&#1086;&#1074;&#1072;\&#1043;&#1088;(27.07.00)5&#1061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pk.local\fs\MER_Departments\&#1044;03%20&#1044;&#1077;&#1087;&#1072;&#1088;&#1090;&#1072;&#1084;&#1077;&#1085;&#1090;%20&#1084;&#1072;&#1082;&#1088;&#1086;&#1101;&#1082;&#1086;&#1085;&#1086;&#1084;&#1080;&#1095;&#1077;&#1089;&#1082;&#1086;&#1075;&#1086;%20&#1072;&#1085;&#1072;&#1083;&#1080;&#1079;&#1072;%20&#1080;%20&#1087;&#1088;&#1086;&#1075;&#1085;&#1086;&#1079;&#1080;&#1088;&#1086;&#1074;&#1072;&#1085;&#1080;&#1103;\DEPOSIT\&#1044;&#1072;&#1085;&#1085;&#1099;&#1077;\&#1041;&#1072;&#1079;&#1099;\&#1088;&#1077;&#1072;&#1083;.&#1055;&#1088;&#1086;&#1084;&#1099;&#1096;&#1083;&#1077;&#1085;&#1085;&#1086;&#1089;&#1090;&#1100;\Data_Industrial%20PR_&#1052;&#1072;&#1082;&#1077;&#1090;%202020_&#1045;&#1042;_+&#1055;&#1056;_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EPOSIT\&#1044;&#1072;&#1085;&#1085;&#1099;&#1077;\&#1041;&#1072;&#1079;&#1099;\&#1088;&#1077;&#1072;&#1083;.&#1055;&#1088;&#1086;&#1084;&#1099;&#1096;&#1083;&#1077;&#1085;&#1085;&#1086;&#1089;&#1090;&#1100;\Data_Industrial%20production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-fs2\&#1054;&#1050;&#1056;&#1048;&#1055;\2014\&#1064;&#1072;&#1073;&#1083;&#1086;&#1085;&#1099;,%20&#1092;&#1086;&#1088;&#1084;&#1099;%20&#1086;&#1090;&#1095;&#1077;&#1090;&#1085;&#1086;&#1089;&#1090;&#1080;%20&#1074;%20&#1085;&#1072;&#1076;&#1079;&#1086;&#1088;.&#1086;&#1088;&#1075;&#1072;&#1085;&#1099;\WARM.INVEST.QV.4.178\WARM.INVEST.QV.4.178%20&#1079;&#1072;%201%20&#1082;&#1074;%20&#1076;&#1086;%2010.05.1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S_7_PRICES\&#1042;&#1042;&#1055;\2.%20&#1055;&#1088;&#1086;&#1075;&#1085;&#1086;&#1079;%20(Calc)\2020\0.%20&#1042;&#1074;&#1086;&#1076;&#1085;&#1099;&#1077;\&#1041;&#1072;&#1079;&#1086;&#1074;&#1099;&#1081;\&#1057;&#1088;&#1077;&#1076;&#1085;&#1077;&#1089;&#1088;&#1086;&#1095;&#1082;&#1072;\200820\200820_CALC_&#1042;&#1042;&#1055;%20&#1076;&#1086;%2030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shinaon\Documents%20and%20Settings\Ievleva\Local%20Settings\Temporary%20Internet%20Files\Content.Outlook\XTAUZLZV\&#1072;&#1074;&#1075;-&#1089;&#1077;&#1085;&#1090;2011\&#1089;&#1088;&#1072;&#1074;&#1085;&#1077;&#1085;&#1080;&#1077;%20&#1080;&#1085;&#1074;&#1077;&#1089;&#1090;&#1087;&#1083;&#1072;&#1085;&#1086;&#1074;%20&#1082;&#1086;&#1084;&#1087;&#1072;&#1085;&#1080;&#1081;%20&#1058;&#1069;&#1050;&#1072;_10&#1072;&#1074;&#1075;20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dep03n\&#1057;&#1077;&#1090;&#1077;&#1074;&#1086;&#1081;%20&#1076;&#1080;&#1089;&#1082;%20Z\portachev\&#1057;&#1090;&#1072;&#1090;&#1080;&#1089;&#1090;&#1080;&#1082;&#1072;%20&#1094;&#1077;&#1085;%20&#1080;%20&#1092;&#1080;&#1085;&#1072;&#1085;&#1089;&#1086;&#1074;\&#1052;&#1086;&#1080;%20&#1076;&#1086;&#1082;&#1091;&#1084;&#1077;&#1085;&#1090;&#1099;\&#1052;&#1054;&#1041;\06-03-06\Var2.7%20(version%201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multilat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4;&#1073;&#1097;&#1080;&#1077;%20&#1088;&#1072;&#1073;&#1086;&#1090;&#1099;%20&#1054;&#1056;&#1057;&#1069;\&#1050;&#1088;&#1072;&#1089;&#1085;&#1086;&#1076;&#1072;&#1088;&#1089;&#1082;&#1080;&#1081;%20&#1082;&#1088;&#1072;&#1081;\&#1056;&#1040;&#1041;&#1054;&#1063;&#1040;&#1071;\&#1050;&#1072;&#1087;&#1080;&#1090;&#1072;&#1083;&#1100;&#1085;&#1099;&#1077;%20&#1079;&#1072;&#1090;&#1088;&#1072;&#1090;&#1099;\&#1045;&#1081;&#1089;&#1082;&#1080;&#1081;\&#1048;&#1089;&#1090;&#1086;&#1095;&#1085;&#1080;&#1082;&#1080;%20&#1045;&#1081;&#1089;&#1082;&#1080;&#1081;%207.1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yachenko/Desktop/&#1055;&#1077;&#1095;&#1086;&#1088;&#1072;%20(&#1082;&#1086;&#1085;&#1094;&#1077;&#1089;&#1089;&#1080;&#1103;)/&#1048;&#1085;&#1074;&#1077;&#1089;&#1090;.%20&#1084;&#1077;&#1088;&#1086;&#1087;&#1088;&#1080;&#1103;&#1090;&#1080;&#1103;%20&#1087;&#1077;&#1088;&#1077;&#1082;&#1083;&#1072;&#1076;&#1082;&#1072;%20(&#1052;&#1054;%20&#1055;&#1077;&#1095;&#1086;&#1088;&#1072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ahimovskay\Documents\2016-def\&#1092;&#1077;&#1074;&#1088;&#1072;&#1083;&#1100;\v%20&#1073;&#1072;&#1079;&#1072;%205%2002%202016-&#1085;&#1072;&#1093;-35%20+40-30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/Desktop/&#1056;&#1072;&#1073;&#1086;&#1095;&#1080;&#1077;%20&#1076;&#1086;&#1082;&#1091;&#1084;&#1077;&#1085;&#1090;&#1099;%20&#1044;&#1103;&#1095;&#1077;&#1085;&#1082;&#1086;/&#1059;&#1089;&#1090;&#1100;-&#1062;&#1080;&#1083;&#1077;&#1084;&#1089;&#1082;&#1080;&#1081;%20&#1052;&#1056;/&#1063;&#1091;&#1082;&#1095;&#1080;&#1085;&#1086;%20(&#1060;&#1069;%20&#1084;&#1086;&#1076;&#1077;&#1083;&#1100;%20-%20&#1090;&#1077;&#1087;&#1083;&#1086;&#1089;&#1085;&#1072;&#1073;&#1078;&#1077;&#1085;&#1080;&#1077;)%2015_10_2020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/Downloads/&#1050;&#1086;&#1087;&#1080;&#1103;%20&#1050;&#1072;&#1087;&#1080;&#1090;&#1072;&#1083;&#1100;&#1085;&#1099;&#1077;%20&#1079;&#1072;&#1090;&#1088;&#1072;&#1090;&#1099;%20&#1055;&#1091;&#1096;&#1082;-&#1050;&#1086;&#1083;&#1087;%20(&#1074;&#1072;&#1088;&#1080;&#1072;&#1085;&#1090;%201.1).xlsm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4;&#1073;&#1097;&#1080;&#1077;%20&#1088;&#1072;&#1073;&#1086;&#1090;&#1099;%20&#1054;&#1056;&#1057;&#1069;\&#1050;&#1088;&#1072;&#1089;&#1085;&#1086;&#1076;&#1072;&#1088;&#1089;&#1082;&#1080;&#1081;%20&#1082;&#1088;&#1072;&#1081;\&#1056;&#1040;&#1041;&#1054;&#1063;&#1040;&#1071;\&#1050;&#1072;&#1087;&#1080;&#1090;&#1072;&#1083;&#1100;&#1085;&#1099;&#1077;%20&#1079;&#1072;&#1090;&#1088;&#1072;&#1090;&#1099;\&#1045;&#1081;&#1089;&#1082;&#1080;&#1081;\&#1057;&#1077;&#1090;&#1080;%20&#1056;&#1077;&#1082;&#1086;&#1085;&#1089;&#1090;&#1088;&#1091;&#1082;&#1094;&#1080;&#1103;%20&#1045;&#1081;&#1089;&#1082;&#1080;&#1081;%207.1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_Dyachenko/Desktop/8%20&#1055;&#1054;&#1057;&#1045;&#1051;&#1045;&#1053;&#1048;&#1049;%20&#1050;&#1050;/&#1057;&#1077;&#1090;&#1080;%20&#1056;&#1077;&#1082;&#1086;&#1085;&#1089;&#1090;&#1088;&#1091;&#1082;&#1094;&#1080;&#1103;%20&#1045;&#1081;&#1089;&#1082;&#1080;&#1081;%207.0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_Dyachenko/Downloads/8%20&#1055;&#1054;&#1057;&#1045;&#1051;&#1045;&#1053;&#1048;&#1049;%20&#1050;&#1050;/&#1057;&#1077;&#1090;&#1080;%20&#1056;&#1077;&#1082;&#1086;&#1085;&#1089;&#1090;&#1088;&#1091;&#1082;&#1094;&#1080;&#1103;%20&#1045;&#1081;&#1089;&#1082;&#1080;&#1081;%207.0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Documents%20and%20Settings\Nahimovskay\Local%20Settings\Temporary%20Internet%20Files\OLK35\&#1050;&#1086;&#1087;&#1080;&#1103;%20V2.200721&#1072;&#1087;&#1088;&#1077;&#1083;&#1103;&#1091;&#1090;&#1086;&#1095;&#1085;.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41;&#1072;&#1083;&#1072;&#1085;&#1089;\An(EsMon)\7.02.01\V&#1045;&#1052;_2001.5.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D/Desktop/28_07_2025%20-%20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EPOSIT\&#1044;&#1072;&#1085;&#1085;&#1099;&#1077;\&#1041;&#1072;&#1079;&#1099;\&#1088;&#1077;&#1072;&#1083;.&#1055;&#1088;&#1086;&#1084;&#1099;&#1096;&#1083;&#1077;&#1085;&#1085;&#1086;&#1089;&#1090;&#1100;\Data_Industrial%20P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dep03n\&#1057;&#1077;&#1090;&#1077;&#1074;&#1086;&#1081;%20&#1076;&#1080;&#1089;&#1082;%20Z\srvdep03n\&#1057;&#1077;&#1090;&#1077;&#1074;&#1086;&#1081;%20&#1076;&#1080;&#1089;&#1082;%20Z\Documents%20and%20Settings\Ievleva\Local%20Settings\Temporary%20Internet%20Files\Content.Outlook\XTAUZLZV\&#1072;&#1074;&#1075;-&#1089;&#1077;&#1085;&#1090;2011\&#1089;&#1088;&#1072;&#1074;&#1085;&#1077;&#1085;&#1080;&#1077;%20&#1080;&#1085;&#1074;&#1077;&#1089;&#1090;&#1087;&#1083;&#1072;&#1085;&#1086;&#1074;%20&#1082;&#1086;&#1084;&#1087;&#1072;&#1085;&#1080;&#1081;%20&#1058;&#1069;&#1050;&#1072;_10&#1072;&#1074;&#1075;2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55;&#1086;&#1103;&#1089;&#1085;&#1080;&#1090;&#1077;&#1083;&#1100;&#1085;&#1099;&#1077;%20&#1079;&#1072;&#1087;&#1080;&#1089;&#1082;&#1080;\4%20&#1072;&#1074;&#1075;&#1091;&#1089;&#1090;&#1072;%202006\Documents%20and%20Settings\Ustinov\Local%20Settings\Temporary%20Internet%20Files\OLK2B0\&#1054;&#1090;&#1087;&#1088;&#1072;&#1074;&#1083;&#1077;&#1085;&#1086;\brp\&#1043;&#1059;&#1060;&#1050;\GUF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44;&#1086;&#1093;&#1086;&#1076;&#1099;\&#1053;&#1072;&#1083;&#1086;&#1075;&#1086;&#1074;&#1099;&#1077;%20&#1076;&#1086;&#1093;&#1086;&#1076;&#1099;\&#1053;&#1044;&#1057;\&#1054;&#1090;&#1087;&#1088;&#1072;&#1074;&#1083;&#1077;&#1085;&#1086;\27_03_06\Documents%20and%20Settings\&#1040;&#1076;&#1084;&#1080;&#1085;&#1080;&#1089;&#1090;&#1088;&#1072;&#1090;&#1086;&#1088;\&#1052;&#1086;&#1080;%20&#1076;&#1086;&#1082;&#1091;&#1084;&#1077;&#1085;&#1090;&#1099;\&#1043;.&#1052;.&#1043;&#1088;&#1077;&#1073;&#1077;&#1085;&#1100;\&#1044;&#1086;&#1093;&#1086;&#1076;&#1099;\&#1092;&#1077;&#1074;&#1088;06\DOCUME~1\Admin\LOCALS~1\Temp\OutPutReports\Media\TablesYearToYea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_Dyachenko/Desktop/RRR%202020/8.%20&#1058;&#1043;&#1050;-1/&#1054;&#1090;&#1095;&#1077;&#1090;%20&#1086;%20&#1074;&#1099;&#1087;&#1086;&#1083;&#1085;&#1077;&#1085;&#1080;&#1080;%20&#1048;&#1055;%20&#1079;&#1072;%202019%20&#1075;.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pk.local\fs\DOCS_1_SVOD\&#1055;&#1077;&#1090;&#1088;&#1086;&#1074;\&#1054;&#1090;&#1095;&#1077;&#1090;&#1099;\&#1055;&#1088;&#1086;&#1084;&#1099;&#1096;&#1083;&#1077;&#1085;&#1085;&#1086;&#1089;&#1090;&#1100;\Data_Industrial%20PR_&#1052;&#1072;&#1082;&#1077;&#1090;%202020_&#1045;&#1042;_+&#1055;&#1056;_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2;&#1086;&#1080;%20&#1076;&#1086;&#1082;&#1091;&#1084;&#1077;&#1085;&#1090;&#1099;\&#1052;&#1054;&#1041;\06-03-06\Var2.7%20(version%20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  <sheetName val="Гр5(о)"/>
      <sheetName val="2002(v2)"/>
      <sheetName val="ПР_627"/>
      <sheetName val="топография"/>
      <sheetName val="1кв."/>
      <sheetName val="2кв."/>
      <sheetName val="3кв."/>
      <sheetName val="4кв."/>
      <sheetName val="ТИТУЛ"/>
      <sheetName val="6.14"/>
      <sheetName val="ОБЩЕСТВА"/>
      <sheetName val="1.  Исходная инф. и свод"/>
      <sheetName val="план индексы"/>
      <sheetName val="Исходные данные"/>
      <sheetName val="доходы ТЭК СПБ (всего 17095,7)"/>
      <sheetName val="доходы ТЭК СПБ (всего 16463,2)"/>
      <sheetName val="доходы транзит"/>
      <sheetName val="Анализ пл.усл."/>
      <sheetName val="платные услуги"/>
      <sheetName val="Доходы за подключение"/>
      <sheetName val="т_эн и тр"/>
      <sheetName val="Эл-эн ВСЕГО"/>
      <sheetName val="Топливо ВСЕГО заявка сл 16463,2"/>
      <sheetName val="Топливо ВСЕГО 16463,2"/>
      <sheetName val="Топливо ВСЕГО заявка сл 17095,7"/>
      <sheetName val="Вода ВСЕГО 16463,2"/>
      <sheetName val="Вода ВСЕГО 17095,7"/>
      <sheetName val="Покупка"/>
      <sheetName val="Смета 2013"/>
      <sheetName val="Смета 2013 транзит"/>
      <sheetName val="расх на подключение"/>
      <sheetName val="доходы ТЭК СПБ (город 16431)"/>
      <sheetName val="доходы ТЭК СПБ (город 17064,4)"/>
      <sheetName val="доходы ТЭК СПБ (Заневка 48)"/>
      <sheetName val="доходы Кащенко"/>
      <sheetName val="расчет разницы амортиз"/>
      <sheetName val="1999-veca"/>
      <sheetName val="Заголовок"/>
      <sheetName val="Приложение 3"/>
      <sheetName val="Справочники"/>
      <sheetName val="Данные"/>
      <sheetName val="2002(v1)"/>
      <sheetName val="Параметры"/>
      <sheetName val="Лист1"/>
      <sheetName val="Текущие цены"/>
      <sheetName val="рабочий"/>
      <sheetName val="окраска"/>
      <sheetName val="тар"/>
      <sheetName val="т1.15(смета8а)"/>
      <sheetName val="Da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5(о)"/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6"/>
      <sheetName val="ПРОГНОЗ_1"/>
      <sheetName val="Огл. Графиков"/>
      <sheetName val="рабочий"/>
      <sheetName val="Текущие цены"/>
      <sheetName val="окраска"/>
      <sheetName val="Управление"/>
      <sheetName val="multilats"/>
      <sheetName val="XLR_NoRangeSheet"/>
      <sheetName val="6.12"/>
      <sheetName val="ТИТУЛ"/>
      <sheetName val="6.14"/>
      <sheetName val="ОБЩЕСТВА"/>
      <sheetName val="6.7"/>
      <sheetName val="6.8"/>
      <sheetName val="6.9.2"/>
      <sheetName val="6.9.1"/>
      <sheetName val="6.9"/>
      <sheetName val="6.10.1"/>
      <sheetName val="6.22"/>
      <sheetName val="6.17"/>
      <sheetName val="6.15"/>
      <sheetName val="6.11.1"/>
      <sheetName val="6.19"/>
      <sheetName val="6.20"/>
      <sheetName val="6.28"/>
      <sheetName val="6.5.1_ТНП"/>
      <sheetName val="6.13"/>
      <sheetName val="6.23"/>
      <sheetName val="6.24"/>
      <sheetName val="6.21"/>
      <sheetName val="TSheet"/>
      <sheetName val="Лист1"/>
      <sheetName val="ИТ-бюджет"/>
      <sheetName val="Исходные данные"/>
      <sheetName val="Общехозяйственные расходы"/>
      <sheetName val="Штатное"/>
      <sheetName val="10"/>
      <sheetName val="Огл__Графиков"/>
      <sheetName val="Текущие_цены"/>
      <sheetName val="2002(v1)"/>
      <sheetName val="Проект"/>
      <sheetName val="12июля"/>
      <sheetName val="Гр5_о_"/>
      <sheetName val="6_12"/>
      <sheetName val="6_14"/>
      <sheetName val="6_7"/>
      <sheetName val="6_8"/>
      <sheetName val="6_9_2"/>
      <sheetName val="6_9_1"/>
      <sheetName val="6_9"/>
      <sheetName val="6_10_1"/>
      <sheetName val="6_22"/>
      <sheetName val="6_17"/>
      <sheetName val="6_15"/>
      <sheetName val="6_11_1"/>
      <sheetName val="6_19"/>
      <sheetName val="6_20"/>
      <sheetName val="6_28"/>
      <sheetName val="6_5_1_ТНП"/>
      <sheetName val="6_13"/>
      <sheetName val="6_23"/>
      <sheetName val="6_24"/>
      <sheetName val="6_21"/>
      <sheetName val="Lists"/>
      <sheetName val="Форма1"/>
      <sheetName val="Форма2"/>
      <sheetName val="BS_ias"/>
      <sheetName val="Сумм"/>
      <sheetName val="Титульный"/>
      <sheetName val="TEHSHEET"/>
      <sheetName val="1.10.9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ights"/>
      <sheetName val="MoM"/>
      <sheetName val="Лист1"/>
      <sheetName val="YoY"/>
      <sheetName val="YtD"/>
      <sheetName val="Tab"/>
      <sheetName val="A&amp;Q data"/>
      <sheetName val="Report_tab"/>
      <sheetName val="RepTab MoM"/>
      <sheetName val="для БАРа"/>
      <sheetName val="ta"/>
      <sheetName val="Charts (2)"/>
      <sheetName val="Charts"/>
      <sheetName val="пп"/>
      <sheetName val="мониторинг 778"/>
      <sheetName val="инфографика"/>
      <sheetName val="обработка"/>
      <sheetName val="обработка (2)"/>
      <sheetName val="добыча"/>
      <sheetName val="добыча (2)"/>
      <sheetName val="Очистка от календаря"/>
      <sheetName val="Charts_sa"/>
      <sheetName val="Переменные"/>
      <sheetName val="табл для монит"/>
      <sheetName val="графики для монит"/>
      <sheetName val="CEIC Data"/>
      <sheetName val="Лист2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">
          <cell r="B1" t="str">
            <v>_m</v>
          </cell>
        </row>
        <row r="2">
          <cell r="B2" t="str">
            <v>_q</v>
          </cell>
        </row>
        <row r="3">
          <cell r="B3" t="str">
            <v>_y</v>
          </cell>
        </row>
      </sheetData>
      <sheetData sheetId="23"/>
      <sheetData sheetId="24"/>
      <sheetData sheetId="25"/>
      <sheetData sheetId="26"/>
      <sheetData sheetId="2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ights"/>
      <sheetName val="CEIC Data"/>
      <sheetName val="input_mom_m"/>
      <sheetName val="input_yoy_m"/>
      <sheetName val="input_ytd_m"/>
      <sheetName val="input_y_HYBRID"/>
      <sheetName val="Final_q"/>
      <sheetName val="Final_y"/>
      <sheetName val="Final_m"/>
      <sheetName val="Charts"/>
      <sheetName val="Output tables"/>
      <sheetName val="графики для монит"/>
      <sheetName val="табл для монит"/>
      <sheetName val="D-out t"/>
      <sheetName val="D-out sa"/>
      <sheetName val="D-in"/>
      <sheetName val="Оглавление для удобства"/>
      <sheetName val="Переменные"/>
      <sheetName val="Инструкции"/>
      <sheetName val="Klimovets 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2">
          <cell r="B12" t="str">
            <v>_q</v>
          </cell>
        </row>
      </sheetData>
      <sheetData sheetId="18"/>
      <sheetData sheetId="1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Sheet"/>
      <sheetName val="RSheet"/>
      <sheetName val="SheetOrgReestr"/>
      <sheetName val="OrgReestrTemp"/>
      <sheetName val="Инструкция"/>
      <sheetName val="Титульный"/>
      <sheetName val="Производство тепла"/>
      <sheetName val="Передача тепла"/>
      <sheetName val="Источники финансирования"/>
      <sheetName val="Комментарии"/>
      <sheetName val="Проверка"/>
    </sheetNames>
    <sheetDataSet>
      <sheetData sheetId="0" refreshError="1">
        <row r="2">
          <cell r="P2" t="str">
            <v>Амортизация, учтенная в тарифе</v>
          </cell>
        </row>
        <row r="3">
          <cell r="P3" t="str">
            <v>Прибыль на развитие производства, учтенная в тарифе</v>
          </cell>
        </row>
        <row r="4">
          <cell r="P4" t="str">
            <v>Инвестиционная надбавка</v>
          </cell>
        </row>
        <row r="5">
          <cell r="P5" t="str">
            <v>Плата за подключение</v>
          </cell>
        </row>
        <row r="6">
          <cell r="P6" t="str">
            <v>Заемные средства (кредиты)</v>
          </cell>
        </row>
        <row r="7">
          <cell r="P7" t="str">
            <v>Прочие собственные средства (от нерегулируемых видов деятельности)</v>
          </cell>
        </row>
        <row r="8">
          <cell r="P8" t="str">
            <v>Федеральный бюджет</v>
          </cell>
        </row>
        <row r="9">
          <cell r="P9" t="str">
            <v>Бюджет субъекта Российской Федерации</v>
          </cell>
        </row>
        <row r="10">
          <cell r="P10" t="str">
            <v>Прочие средства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dition_отправка"/>
      <sheetName val="Макро Выход"/>
      <sheetName val="проверялка"/>
      <sheetName val="Изм!!!"/>
      <sheetName val="Свод"/>
      <sheetName val="Лист1"/>
      <sheetName val="Э-И"/>
      <sheetName val="ЕХ"/>
      <sheetName val="IM"/>
      <sheetName val="9.Экспорт"/>
      <sheetName val="Исп"/>
      <sheetName val="1.ВВП (исп.дин.)"/>
      <sheetName val="2.ВВП (исп.вкл.)"/>
      <sheetName val="1.ВВП (ИД)"/>
      <sheetName val="4.ВВП (исп.свод.)"/>
      <sheetName val="8.Ст-ра (эк.им.)"/>
      <sheetName val="ФТС"/>
      <sheetName val="ТЭК г"/>
      <sheetName val="ТЭК кв"/>
      <sheetName val="Ц Газ"/>
      <sheetName val="Ц Газ (к печ)"/>
      <sheetName val="Сч Пр-ва"/>
      <sheetName val="ИПП А печ"/>
      <sheetName val="ИПП А расчет"/>
      <sheetName val="5.ВВП (произв.)"/>
      <sheetName val="5а.ВВП (произв.-стр-ра)"/>
      <sheetName val="5б.ВВП (номин)"/>
      <sheetName val="Курс"/>
      <sheetName val="Акцизы"/>
      <sheetName val="3.ВВП (исп.стр.)"/>
      <sheetName val="6.ВВП (дох.)"/>
      <sheetName val="7.Промышленность"/>
      <sheetName val="10.Импорт"/>
      <sheetName val="11.Внеш.торг"/>
      <sheetName val="13.Цен.газ"/>
      <sheetName val="Внеш.торг превью и счёт"/>
      <sheetName val="МОН"/>
      <sheetName val="налоги"/>
      <sheetName val="Дох"/>
      <sheetName val="ПБ "/>
      <sheetName val="ТЭК уточн"/>
      <sheetName val="Доходы (нак.)"/>
      <sheetName val="БС"/>
      <sheetName val="Образ дох Табл 35b (2)"/>
      <sheetName val="ввп струк в пред. ц."/>
      <sheetName val="Дох и налоги"/>
      <sheetName val="Дох и налоги Печ"/>
      <sheetName val="It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ЭК было-стало"/>
      <sheetName val="сравнение инвестпланов компаний"/>
      <sheetName val="VAT returns"/>
    </sheetNames>
    <definedNames>
      <definedName name="short" refersTo="#ССЫЛКА!"/>
      <definedName name="суда" refersTo="#ССЫЛКА!"/>
      <definedName name="ыяпр" refersTo="#ССЫЛКА!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кущие цены"/>
      <sheetName val="рабочий"/>
      <sheetName val="окраска"/>
      <sheetName val="Огл. Графиков"/>
      <sheetName val="МОБ03"/>
      <sheetName val="МОБ04"/>
      <sheetName val="МОБ04_старый"/>
      <sheetName val="2005сц"/>
      <sheetName val="Темпы промышл"/>
      <sheetName val="Temp"/>
      <sheetName val="Deflator"/>
      <sheetName val="Matrix"/>
      <sheetName val="Лист2"/>
      <sheetName val="Matrix (2)"/>
      <sheetName val="В_2оп_цены"/>
      <sheetName val="Лист4"/>
      <sheetName val="2005 - 2008 текущие цены"/>
      <sheetName val="Печать_V2"/>
      <sheetName val="Печ 2оп"/>
      <sheetName val="СводБВ"/>
      <sheetName val="Отр"/>
      <sheetName val="ОГУ"/>
      <sheetName val="ИОК"/>
      <sheetName val="Исходные данные"/>
      <sheetName val="Расчет"/>
      <sheetName val="Оглавление"/>
      <sheetName val="Печать Выпусков"/>
      <sheetName val="Печать ИОК"/>
      <sheetName val="Печать фондов"/>
      <sheetName val="Баланс ОФ"/>
      <sheetName val="Dealing_other bonds"/>
      <sheetName val="Проект"/>
      <sheetName val="Constants"/>
      <sheetName val="NIUs"/>
      <sheetName val="КлассНТМК"/>
      <sheetName val="Пр2"/>
      <sheetName val="Лист3"/>
      <sheetName val="Лист6"/>
      <sheetName val="факт возвр"/>
      <sheetName val="Лист20"/>
      <sheetName val="Лист8"/>
      <sheetName val="Лист16"/>
      <sheetName val="2010"/>
      <sheetName val="Лист17"/>
      <sheetName val="2010 (4)"/>
      <sheetName val="Лист18"/>
      <sheetName val="2010 (3)"/>
      <sheetName val="Лист14"/>
      <sheetName val="Лист19"/>
      <sheetName val="2010 (2)"/>
      <sheetName val="2011"/>
      <sheetName val="2012"/>
      <sheetName val="Лист22"/>
      <sheetName val="Лист21"/>
      <sheetName val="Лист23"/>
      <sheetName val="Лист25"/>
      <sheetName val="Лист24"/>
      <sheetName val="Лист26"/>
      <sheetName val="2002(v2)"/>
      <sheetName val="Гр5(о)"/>
      <sheetName val="Main"/>
      <sheetName val="ПРОГНОЗ_1"/>
      <sheetName val="rozvaha"/>
      <sheetName val="основн информ"/>
      <sheetName val="Переменные"/>
    </sheetNames>
    <sheetDataSet>
      <sheetData sheetId="0" refreshError="1">
        <row r="4">
          <cell r="Y4">
            <v>1</v>
          </cell>
          <cell r="Z4" t="e">
            <v>#REF!</v>
          </cell>
          <cell r="AA4" t="e">
            <v>#REF!</v>
          </cell>
          <cell r="AB4" t="e">
            <v>#REF!</v>
          </cell>
          <cell r="AC4" t="e">
            <v>#REF!</v>
          </cell>
          <cell r="AD4" t="e">
            <v>#REF!</v>
          </cell>
          <cell r="AE4" t="e">
            <v>#REF!</v>
          </cell>
          <cell r="AF4" t="e">
            <v>#REF!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  <cell r="AK4" t="e">
            <v>#REF!</v>
          </cell>
          <cell r="AL4" t="e">
            <v>#REF!</v>
          </cell>
          <cell r="AM4" t="e">
            <v>#REF!</v>
          </cell>
          <cell r="AN4" t="e">
            <v>#REF!</v>
          </cell>
          <cell r="AO4" t="e">
            <v>#REF!</v>
          </cell>
          <cell r="AP4" t="e">
            <v>#REF!</v>
          </cell>
        </row>
        <row r="5">
          <cell r="Y5">
            <v>1</v>
          </cell>
          <cell r="Z5" t="e">
            <v>#REF!</v>
          </cell>
          <cell r="AA5" t="e">
            <v>#REF!</v>
          </cell>
          <cell r="AB5" t="e">
            <v>#REF!</v>
          </cell>
          <cell r="AC5" t="e">
            <v>#REF!</v>
          </cell>
          <cell r="AD5" t="e">
            <v>#REF!</v>
          </cell>
          <cell r="AE5" t="e">
            <v>#REF!</v>
          </cell>
          <cell r="AF5" t="e">
            <v>#REF!</v>
          </cell>
          <cell r="AG5" t="e">
            <v>#REF!</v>
          </cell>
          <cell r="AH5" t="e">
            <v>#REF!</v>
          </cell>
          <cell r="AI5" t="e">
            <v>#REF!</v>
          </cell>
          <cell r="AJ5" t="e">
            <v>#REF!</v>
          </cell>
          <cell r="AK5" t="e">
            <v>#REF!</v>
          </cell>
          <cell r="AL5" t="e">
            <v>#REF!</v>
          </cell>
          <cell r="AM5" t="e">
            <v>#REF!</v>
          </cell>
          <cell r="AN5" t="e">
            <v>#REF!</v>
          </cell>
          <cell r="AO5" t="e">
            <v>#REF!</v>
          </cell>
          <cell r="AP5" t="e">
            <v>#REF!</v>
          </cell>
        </row>
        <row r="6">
          <cell r="Y6">
            <v>1</v>
          </cell>
          <cell r="Z6" t="e">
            <v>#REF!</v>
          </cell>
          <cell r="AA6" t="e">
            <v>#REF!</v>
          </cell>
          <cell r="AB6" t="e">
            <v>#REF!</v>
          </cell>
          <cell r="AC6" t="e">
            <v>#REF!</v>
          </cell>
          <cell r="AD6" t="e">
            <v>#REF!</v>
          </cell>
          <cell r="AE6" t="e">
            <v>#REF!</v>
          </cell>
          <cell r="AF6" t="e">
            <v>#REF!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  <cell r="AK6" t="e">
            <v>#REF!</v>
          </cell>
          <cell r="AL6" t="e">
            <v>#REF!</v>
          </cell>
          <cell r="AM6" t="e">
            <v>#REF!</v>
          </cell>
          <cell r="AN6" t="e">
            <v>#REF!</v>
          </cell>
          <cell r="AO6" t="e">
            <v>#REF!</v>
          </cell>
          <cell r="AP6" t="e">
            <v>#REF!</v>
          </cell>
        </row>
        <row r="7">
          <cell r="Y7">
            <v>1</v>
          </cell>
          <cell r="Z7" t="e">
            <v>#REF!</v>
          </cell>
          <cell r="AA7" t="e">
            <v>#REF!</v>
          </cell>
          <cell r="AB7" t="e">
            <v>#REF!</v>
          </cell>
          <cell r="AC7" t="e">
            <v>#REF!</v>
          </cell>
          <cell r="AD7" t="e">
            <v>#REF!</v>
          </cell>
          <cell r="AE7" t="e">
            <v>#REF!</v>
          </cell>
          <cell r="AF7" t="e">
            <v>#REF!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  <cell r="AK7" t="e">
            <v>#REF!</v>
          </cell>
          <cell r="AL7" t="e">
            <v>#REF!</v>
          </cell>
          <cell r="AM7" t="e">
            <v>#REF!</v>
          </cell>
          <cell r="AN7" t="e">
            <v>#REF!</v>
          </cell>
          <cell r="AO7" t="e">
            <v>#REF!</v>
          </cell>
          <cell r="AP7" t="e">
            <v>#REF!</v>
          </cell>
        </row>
        <row r="8">
          <cell r="Y8">
            <v>1</v>
          </cell>
          <cell r="Z8" t="e">
            <v>#REF!</v>
          </cell>
          <cell r="AA8" t="e">
            <v>#REF!</v>
          </cell>
          <cell r="AB8" t="e">
            <v>#REF!</v>
          </cell>
          <cell r="AC8" t="e">
            <v>#REF!</v>
          </cell>
          <cell r="AD8" t="e">
            <v>#REF!</v>
          </cell>
          <cell r="AE8" t="e">
            <v>#REF!</v>
          </cell>
          <cell r="AF8" t="e">
            <v>#REF!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  <cell r="AK8" t="e">
            <v>#REF!</v>
          </cell>
          <cell r="AL8" t="e">
            <v>#REF!</v>
          </cell>
          <cell r="AM8" t="e">
            <v>#REF!</v>
          </cell>
          <cell r="AN8" t="e">
            <v>#REF!</v>
          </cell>
          <cell r="AO8" t="e">
            <v>#REF!</v>
          </cell>
          <cell r="AP8" t="e">
            <v>#REF!</v>
          </cell>
        </row>
        <row r="9">
          <cell r="Y9">
            <v>1</v>
          </cell>
          <cell r="Z9" t="e">
            <v>#REF!</v>
          </cell>
          <cell r="AA9" t="e">
            <v>#REF!</v>
          </cell>
          <cell r="AB9" t="e">
            <v>#REF!</v>
          </cell>
          <cell r="AC9" t="e">
            <v>#REF!</v>
          </cell>
          <cell r="AD9" t="e">
            <v>#REF!</v>
          </cell>
          <cell r="AE9" t="e">
            <v>#REF!</v>
          </cell>
          <cell r="AF9" t="e">
            <v>#REF!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  <cell r="AK9" t="e">
            <v>#REF!</v>
          </cell>
          <cell r="AL9" t="e">
            <v>#REF!</v>
          </cell>
          <cell r="AM9" t="e">
            <v>#REF!</v>
          </cell>
          <cell r="AN9" t="e">
            <v>#REF!</v>
          </cell>
          <cell r="AO9" t="e">
            <v>#REF!</v>
          </cell>
          <cell r="AP9" t="e">
            <v>#REF!</v>
          </cell>
        </row>
        <row r="10">
          <cell r="Y10">
            <v>1</v>
          </cell>
          <cell r="Z10" t="e">
            <v>#REF!</v>
          </cell>
          <cell r="AA10" t="e">
            <v>#REF!</v>
          </cell>
          <cell r="AB10" t="e">
            <v>#REF!</v>
          </cell>
          <cell r="AC10" t="e">
            <v>#REF!</v>
          </cell>
          <cell r="AD10" t="e">
            <v>#REF!</v>
          </cell>
          <cell r="AE10" t="e">
            <v>#REF!</v>
          </cell>
          <cell r="AF10" t="e">
            <v>#REF!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  <cell r="AK10" t="e">
            <v>#REF!</v>
          </cell>
          <cell r="AL10" t="e">
            <v>#REF!</v>
          </cell>
          <cell r="AM10" t="e">
            <v>#REF!</v>
          </cell>
          <cell r="AN10" t="e">
            <v>#REF!</v>
          </cell>
          <cell r="AO10" t="e">
            <v>#REF!</v>
          </cell>
          <cell r="AP10" t="e">
            <v>#REF!</v>
          </cell>
        </row>
        <row r="11">
          <cell r="Y11">
            <v>1</v>
          </cell>
          <cell r="Z11" t="e">
            <v>#REF!</v>
          </cell>
          <cell r="AA11" t="e">
            <v>#REF!</v>
          </cell>
          <cell r="AB11" t="e">
            <v>#REF!</v>
          </cell>
          <cell r="AC11" t="e">
            <v>#REF!</v>
          </cell>
          <cell r="AD11" t="e">
            <v>#REF!</v>
          </cell>
          <cell r="AE11" t="e">
            <v>#REF!</v>
          </cell>
          <cell r="AF11" t="e">
            <v>#REF!</v>
          </cell>
          <cell r="AG11" t="e">
            <v>#REF!</v>
          </cell>
          <cell r="AH11" t="e">
            <v>#REF!</v>
          </cell>
          <cell r="AI11" t="e">
            <v>#REF!</v>
          </cell>
          <cell r="AJ11" t="e">
            <v>#REF!</v>
          </cell>
          <cell r="AK11" t="e">
            <v>#REF!</v>
          </cell>
          <cell r="AL11" t="e">
            <v>#REF!</v>
          </cell>
          <cell r="AM11" t="e">
            <v>#REF!</v>
          </cell>
          <cell r="AN11" t="e">
            <v>#REF!</v>
          </cell>
          <cell r="AO11" t="e">
            <v>#REF!</v>
          </cell>
          <cell r="AP11" t="e">
            <v>#REF!</v>
          </cell>
        </row>
        <row r="12">
          <cell r="Y12">
            <v>1</v>
          </cell>
          <cell r="Z12" t="e">
            <v>#REF!</v>
          </cell>
          <cell r="AA12" t="e">
            <v>#REF!</v>
          </cell>
          <cell r="AB12" t="e">
            <v>#REF!</v>
          </cell>
          <cell r="AC12" t="e">
            <v>#REF!</v>
          </cell>
          <cell r="AD12" t="e">
            <v>#REF!</v>
          </cell>
          <cell r="AE12" t="e">
            <v>#REF!</v>
          </cell>
          <cell r="AF12" t="e">
            <v>#REF!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  <cell r="AK12" t="e">
            <v>#REF!</v>
          </cell>
          <cell r="AL12" t="e">
            <v>#REF!</v>
          </cell>
          <cell r="AM12" t="e">
            <v>#REF!</v>
          </cell>
          <cell r="AN12" t="e">
            <v>#REF!</v>
          </cell>
          <cell r="AO12" t="e">
            <v>#REF!</v>
          </cell>
          <cell r="AP12" t="e">
            <v>#REF!</v>
          </cell>
        </row>
        <row r="13">
          <cell r="Y13">
            <v>1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  <cell r="AE13" t="e">
            <v>#REF!</v>
          </cell>
          <cell r="AF13" t="e">
            <v>#REF!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  <cell r="AK13" t="e">
            <v>#REF!</v>
          </cell>
          <cell r="AL13" t="e">
            <v>#REF!</v>
          </cell>
          <cell r="AM13" t="e">
            <v>#REF!</v>
          </cell>
          <cell r="AN13" t="e">
            <v>#REF!</v>
          </cell>
          <cell r="AO13" t="e">
            <v>#REF!</v>
          </cell>
          <cell r="AP13" t="e">
            <v>#REF!</v>
          </cell>
        </row>
        <row r="14">
          <cell r="Y14">
            <v>1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  <cell r="AE14" t="e">
            <v>#REF!</v>
          </cell>
          <cell r="AF14" t="e">
            <v>#REF!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  <cell r="AK14" t="e">
            <v>#REF!</v>
          </cell>
          <cell r="AL14" t="e">
            <v>#REF!</v>
          </cell>
          <cell r="AM14" t="e">
            <v>#REF!</v>
          </cell>
          <cell r="AN14" t="e">
            <v>#REF!</v>
          </cell>
          <cell r="AO14" t="e">
            <v>#REF!</v>
          </cell>
          <cell r="AP14" t="e">
            <v>#REF!</v>
          </cell>
        </row>
        <row r="15">
          <cell r="Y15">
            <v>1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  <cell r="AE15" t="e">
            <v>#REF!</v>
          </cell>
          <cell r="AF15" t="e">
            <v>#REF!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  <cell r="AK15" t="e">
            <v>#REF!</v>
          </cell>
          <cell r="AL15" t="e">
            <v>#REF!</v>
          </cell>
          <cell r="AM15" t="e">
            <v>#REF!</v>
          </cell>
          <cell r="AN15" t="e">
            <v>#REF!</v>
          </cell>
          <cell r="AO15" t="e">
            <v>#REF!</v>
          </cell>
          <cell r="AP15" t="e">
            <v>#REF!</v>
          </cell>
        </row>
        <row r="16">
          <cell r="Y16">
            <v>1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  <cell r="AE16" t="e">
            <v>#REF!</v>
          </cell>
          <cell r="AF16" t="e">
            <v>#REF!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  <cell r="AK16" t="e">
            <v>#REF!</v>
          </cell>
          <cell r="AL16" t="e">
            <v>#REF!</v>
          </cell>
          <cell r="AM16" t="e">
            <v>#REF!</v>
          </cell>
          <cell r="AN16" t="e">
            <v>#REF!</v>
          </cell>
          <cell r="AO16" t="e">
            <v>#REF!</v>
          </cell>
          <cell r="AP16" t="e">
            <v>#REF!</v>
          </cell>
        </row>
        <row r="17">
          <cell r="Y17">
            <v>1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  <cell r="AE17" t="e">
            <v>#REF!</v>
          </cell>
          <cell r="AF17" t="e">
            <v>#REF!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  <cell r="AK17" t="e">
            <v>#REF!</v>
          </cell>
          <cell r="AL17" t="e">
            <v>#REF!</v>
          </cell>
          <cell r="AM17" t="e">
            <v>#REF!</v>
          </cell>
          <cell r="AN17" t="e">
            <v>#REF!</v>
          </cell>
          <cell r="AO17" t="e">
            <v>#REF!</v>
          </cell>
          <cell r="AP17" t="e">
            <v>#REF!</v>
          </cell>
        </row>
        <row r="18">
          <cell r="Y18">
            <v>1</v>
          </cell>
          <cell r="Z18" t="e">
            <v>#REF!</v>
          </cell>
          <cell r="AA18" t="e">
            <v>#REF!</v>
          </cell>
          <cell r="AB18" t="e">
            <v>#REF!</v>
          </cell>
          <cell r="AC18" t="e">
            <v>#REF!</v>
          </cell>
          <cell r="AD18" t="e">
            <v>#REF!</v>
          </cell>
          <cell r="AE18" t="e">
            <v>#REF!</v>
          </cell>
          <cell r="AF18" t="e">
            <v>#REF!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  <cell r="AK18" t="e">
            <v>#REF!</v>
          </cell>
          <cell r="AL18" t="e">
            <v>#REF!</v>
          </cell>
          <cell r="AM18" t="e">
            <v>#REF!</v>
          </cell>
          <cell r="AN18" t="e">
            <v>#REF!</v>
          </cell>
          <cell r="AO18" t="e">
            <v>#REF!</v>
          </cell>
          <cell r="AP18" t="e">
            <v>#REF!</v>
          </cell>
        </row>
        <row r="19">
          <cell r="Y19">
            <v>1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  <cell r="AE19" t="e">
            <v>#REF!</v>
          </cell>
          <cell r="AF19" t="e">
            <v>#REF!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  <cell r="AK19" t="e">
            <v>#REF!</v>
          </cell>
          <cell r="AL19" t="e">
            <v>#REF!</v>
          </cell>
          <cell r="AM19" t="e">
            <v>#REF!</v>
          </cell>
          <cell r="AN19" t="e">
            <v>#REF!</v>
          </cell>
          <cell r="AO19" t="e">
            <v>#REF!</v>
          </cell>
          <cell r="AP19" t="e">
            <v>#REF!</v>
          </cell>
        </row>
        <row r="20">
          <cell r="Y20">
            <v>1</v>
          </cell>
          <cell r="Z20" t="e">
            <v>#REF!</v>
          </cell>
          <cell r="AA20" t="e">
            <v>#REF!</v>
          </cell>
          <cell r="AB20" t="e">
            <v>#REF!</v>
          </cell>
          <cell r="AC20" t="e">
            <v>#REF!</v>
          </cell>
          <cell r="AD20" t="e">
            <v>#REF!</v>
          </cell>
          <cell r="AE20" t="e">
            <v>#REF!</v>
          </cell>
          <cell r="AF20" t="e">
            <v>#REF!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  <cell r="AK20" t="e">
            <v>#REF!</v>
          </cell>
          <cell r="AL20" t="e">
            <v>#REF!</v>
          </cell>
          <cell r="AM20" t="e">
            <v>#REF!</v>
          </cell>
          <cell r="AN20" t="e">
            <v>#REF!</v>
          </cell>
          <cell r="AO20" t="e">
            <v>#REF!</v>
          </cell>
          <cell r="AP20" t="e">
            <v>#REF!</v>
          </cell>
        </row>
        <row r="21">
          <cell r="Y21">
            <v>1</v>
          </cell>
          <cell r="Z21" t="e">
            <v>#REF!</v>
          </cell>
          <cell r="AA21" t="e">
            <v>#REF!</v>
          </cell>
          <cell r="AB21" t="e">
            <v>#REF!</v>
          </cell>
          <cell r="AC21" t="e">
            <v>#REF!</v>
          </cell>
          <cell r="AD21" t="e">
            <v>#REF!</v>
          </cell>
          <cell r="AE21" t="e">
            <v>#REF!</v>
          </cell>
          <cell r="AF21" t="e">
            <v>#REF!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  <cell r="AK21" t="e">
            <v>#REF!</v>
          </cell>
          <cell r="AL21" t="e">
            <v>#REF!</v>
          </cell>
          <cell r="AM21" t="e">
            <v>#REF!</v>
          </cell>
          <cell r="AN21" t="e">
            <v>#REF!</v>
          </cell>
          <cell r="AO21" t="e">
            <v>#REF!</v>
          </cell>
          <cell r="AP21" t="e">
            <v>#REF!</v>
          </cell>
        </row>
        <row r="22">
          <cell r="Y22">
            <v>1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  <cell r="AE22" t="e">
            <v>#REF!</v>
          </cell>
          <cell r="AF22" t="e">
            <v>#REF!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  <cell r="AK22" t="e">
            <v>#REF!</v>
          </cell>
          <cell r="AL22" t="e">
            <v>#REF!</v>
          </cell>
          <cell r="AM22" t="e">
            <v>#REF!</v>
          </cell>
          <cell r="AN22" t="e">
            <v>#REF!</v>
          </cell>
          <cell r="AO22" t="e">
            <v>#REF!</v>
          </cell>
          <cell r="AP22" t="e">
            <v>#REF!</v>
          </cell>
        </row>
        <row r="23">
          <cell r="Y23">
            <v>1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  <cell r="AE23" t="e">
            <v>#REF!</v>
          </cell>
          <cell r="AF23" t="e">
            <v>#REF!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  <cell r="AK23" t="e">
            <v>#REF!</v>
          </cell>
          <cell r="AL23" t="e">
            <v>#REF!</v>
          </cell>
          <cell r="AM23" t="e">
            <v>#REF!</v>
          </cell>
          <cell r="AN23" t="e">
            <v>#REF!</v>
          </cell>
          <cell r="AO23" t="e">
            <v>#REF!</v>
          </cell>
          <cell r="AP23" t="e">
            <v>#REF!</v>
          </cell>
        </row>
        <row r="24">
          <cell r="Y24">
            <v>1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  <cell r="AE24" t="e">
            <v>#REF!</v>
          </cell>
          <cell r="AF24" t="e">
            <v>#REF!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  <cell r="AK24" t="e">
            <v>#REF!</v>
          </cell>
          <cell r="AL24" t="e">
            <v>#REF!</v>
          </cell>
          <cell r="AM24" t="e">
            <v>#REF!</v>
          </cell>
          <cell r="AN24" t="e">
            <v>#REF!</v>
          </cell>
          <cell r="AO24" t="e">
            <v>#REF!</v>
          </cell>
          <cell r="AP24" t="e">
            <v>#REF!</v>
          </cell>
        </row>
        <row r="25">
          <cell r="Y25">
            <v>1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  <cell r="AN25" t="e">
            <v>#REF!</v>
          </cell>
          <cell r="AO25" t="e">
            <v>#REF!</v>
          </cell>
          <cell r="AP25" t="e">
            <v>#REF!</v>
          </cell>
        </row>
        <row r="26">
          <cell r="Y26">
            <v>1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  <cell r="AE26" t="e">
            <v>#REF!</v>
          </cell>
          <cell r="AF26" t="e">
            <v>#REF!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  <cell r="AK26" t="e">
            <v>#REF!</v>
          </cell>
          <cell r="AL26" t="e">
            <v>#REF!</v>
          </cell>
          <cell r="AM26" t="e">
            <v>#REF!</v>
          </cell>
          <cell r="AN26" t="e">
            <v>#REF!</v>
          </cell>
          <cell r="AO26" t="e">
            <v>#REF!</v>
          </cell>
          <cell r="AP26" t="e">
            <v>#REF!</v>
          </cell>
        </row>
        <row r="27">
          <cell r="Y27">
            <v>1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  <cell r="AE27" t="e">
            <v>#REF!</v>
          </cell>
          <cell r="AF27" t="e">
            <v>#REF!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  <cell r="AK27" t="e">
            <v>#REF!</v>
          </cell>
          <cell r="AL27" t="e">
            <v>#REF!</v>
          </cell>
          <cell r="AM27" t="e">
            <v>#REF!</v>
          </cell>
          <cell r="AN27" t="e">
            <v>#REF!</v>
          </cell>
          <cell r="AO27" t="e">
            <v>#REF!</v>
          </cell>
          <cell r="AP27" t="e">
            <v>#REF!</v>
          </cell>
        </row>
        <row r="36">
          <cell r="Y36">
            <v>1</v>
          </cell>
          <cell r="Z36">
            <v>1</v>
          </cell>
          <cell r="AA36" t="e">
            <v>#REF!</v>
          </cell>
          <cell r="AB36" t="e">
            <v>#REF!</v>
          </cell>
          <cell r="AC36" t="e">
            <v>#REF!</v>
          </cell>
          <cell r="AD36" t="e">
            <v>#REF!</v>
          </cell>
          <cell r="AE36" t="e">
            <v>#REF!</v>
          </cell>
          <cell r="AF36" t="e">
            <v>#REF!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  <cell r="AK36" t="e">
            <v>#REF!</v>
          </cell>
          <cell r="AL36" t="e">
            <v>#REF!</v>
          </cell>
          <cell r="AM36" t="e">
            <v>#REF!</v>
          </cell>
          <cell r="AN36" t="e">
            <v>#REF!</v>
          </cell>
          <cell r="AO36" t="e">
            <v>#REF!</v>
          </cell>
          <cell r="AP36" t="e">
            <v>#REF!</v>
          </cell>
        </row>
        <row r="37">
          <cell r="Y37">
            <v>1</v>
          </cell>
          <cell r="Z37">
            <v>1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  <cell r="AE37" t="e">
            <v>#REF!</v>
          </cell>
          <cell r="AF37" t="e">
            <v>#REF!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  <cell r="AK37" t="e">
            <v>#REF!</v>
          </cell>
          <cell r="AL37" t="e">
            <v>#REF!</v>
          </cell>
          <cell r="AM37" t="e">
            <v>#REF!</v>
          </cell>
          <cell r="AN37" t="e">
            <v>#REF!</v>
          </cell>
          <cell r="AO37" t="e">
            <v>#REF!</v>
          </cell>
          <cell r="AP37" t="e">
            <v>#REF!</v>
          </cell>
        </row>
        <row r="38">
          <cell r="Y38">
            <v>1</v>
          </cell>
          <cell r="Z38">
            <v>1</v>
          </cell>
          <cell r="AA38" t="e">
            <v>#REF!</v>
          </cell>
          <cell r="AB38" t="e">
            <v>#REF!</v>
          </cell>
          <cell r="AC38" t="e">
            <v>#REF!</v>
          </cell>
          <cell r="AD38" t="e">
            <v>#REF!</v>
          </cell>
          <cell r="AE38" t="e">
            <v>#REF!</v>
          </cell>
          <cell r="AF38" t="e">
            <v>#REF!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  <cell r="AK38" t="e">
            <v>#REF!</v>
          </cell>
          <cell r="AL38" t="e">
            <v>#REF!</v>
          </cell>
          <cell r="AM38" t="e">
            <v>#REF!</v>
          </cell>
          <cell r="AN38" t="e">
            <v>#REF!</v>
          </cell>
          <cell r="AO38" t="e">
            <v>#REF!</v>
          </cell>
          <cell r="AP38" t="e">
            <v>#REF!</v>
          </cell>
        </row>
        <row r="39">
          <cell r="Y39">
            <v>1</v>
          </cell>
          <cell r="Z39">
            <v>1</v>
          </cell>
          <cell r="AA39" t="e">
            <v>#REF!</v>
          </cell>
          <cell r="AB39" t="e">
            <v>#REF!</v>
          </cell>
          <cell r="AC39" t="e">
            <v>#REF!</v>
          </cell>
          <cell r="AD39" t="e">
            <v>#REF!</v>
          </cell>
          <cell r="AE39" t="e">
            <v>#REF!</v>
          </cell>
          <cell r="AF39" t="e">
            <v>#REF!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  <cell r="AK39" t="e">
            <v>#REF!</v>
          </cell>
          <cell r="AL39" t="e">
            <v>#REF!</v>
          </cell>
          <cell r="AM39" t="e">
            <v>#REF!</v>
          </cell>
          <cell r="AN39" t="e">
            <v>#REF!</v>
          </cell>
          <cell r="AO39" t="e">
            <v>#REF!</v>
          </cell>
          <cell r="AP39" t="e">
            <v>#REF!</v>
          </cell>
        </row>
        <row r="40">
          <cell r="Y40">
            <v>1</v>
          </cell>
          <cell r="Z40">
            <v>1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  <cell r="AE40" t="e">
            <v>#REF!</v>
          </cell>
          <cell r="AF40" t="e">
            <v>#REF!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  <cell r="AK40" t="e">
            <v>#REF!</v>
          </cell>
          <cell r="AL40" t="e">
            <v>#REF!</v>
          </cell>
          <cell r="AM40" t="e">
            <v>#REF!</v>
          </cell>
          <cell r="AN40" t="e">
            <v>#REF!</v>
          </cell>
          <cell r="AO40" t="e">
            <v>#REF!</v>
          </cell>
          <cell r="AP40" t="e">
            <v>#REF!</v>
          </cell>
        </row>
        <row r="41">
          <cell r="Y41">
            <v>1</v>
          </cell>
          <cell r="Z41">
            <v>1</v>
          </cell>
          <cell r="AA41" t="e">
            <v>#REF!</v>
          </cell>
          <cell r="AB41" t="e">
            <v>#REF!</v>
          </cell>
          <cell r="AC41" t="e">
            <v>#REF!</v>
          </cell>
          <cell r="AD41" t="e">
            <v>#REF!</v>
          </cell>
          <cell r="AE41" t="e">
            <v>#REF!</v>
          </cell>
          <cell r="AF41" t="e">
            <v>#REF!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  <cell r="AK41" t="e">
            <v>#REF!</v>
          </cell>
          <cell r="AL41" t="e">
            <v>#REF!</v>
          </cell>
          <cell r="AM41" t="e">
            <v>#REF!</v>
          </cell>
          <cell r="AN41" t="e">
            <v>#REF!</v>
          </cell>
          <cell r="AO41" t="e">
            <v>#REF!</v>
          </cell>
          <cell r="AP41" t="e">
            <v>#REF!</v>
          </cell>
        </row>
        <row r="42">
          <cell r="Y42">
            <v>1</v>
          </cell>
          <cell r="Z42">
            <v>1</v>
          </cell>
          <cell r="AA42" t="e">
            <v>#REF!</v>
          </cell>
          <cell r="AB42" t="e">
            <v>#REF!</v>
          </cell>
          <cell r="AC42" t="e">
            <v>#REF!</v>
          </cell>
          <cell r="AD42" t="e">
            <v>#REF!</v>
          </cell>
          <cell r="AE42" t="e">
            <v>#REF!</v>
          </cell>
          <cell r="AF42" t="e">
            <v>#REF!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  <cell r="AK42" t="e">
            <v>#REF!</v>
          </cell>
          <cell r="AL42" t="e">
            <v>#REF!</v>
          </cell>
          <cell r="AM42" t="e">
            <v>#REF!</v>
          </cell>
          <cell r="AN42" t="e">
            <v>#REF!</v>
          </cell>
          <cell r="AO42" t="e">
            <v>#REF!</v>
          </cell>
          <cell r="AP42" t="e">
            <v>#REF!</v>
          </cell>
        </row>
        <row r="43">
          <cell r="Y43">
            <v>1</v>
          </cell>
          <cell r="Z43">
            <v>1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  <cell r="AE43" t="e">
            <v>#REF!</v>
          </cell>
          <cell r="AF43" t="e">
            <v>#REF!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  <cell r="AK43" t="e">
            <v>#REF!</v>
          </cell>
          <cell r="AL43" t="e">
            <v>#REF!</v>
          </cell>
          <cell r="AM43" t="e">
            <v>#REF!</v>
          </cell>
          <cell r="AN43" t="e">
            <v>#REF!</v>
          </cell>
          <cell r="AO43" t="e">
            <v>#REF!</v>
          </cell>
          <cell r="AP43" t="e">
            <v>#REF!</v>
          </cell>
        </row>
        <row r="44">
          <cell r="Y44">
            <v>1</v>
          </cell>
          <cell r="Z44">
            <v>1</v>
          </cell>
          <cell r="AA44" t="e">
            <v>#REF!</v>
          </cell>
          <cell r="AB44" t="e">
            <v>#REF!</v>
          </cell>
          <cell r="AC44" t="e">
            <v>#REF!</v>
          </cell>
          <cell r="AD44" t="e">
            <v>#REF!</v>
          </cell>
          <cell r="AE44" t="e">
            <v>#REF!</v>
          </cell>
          <cell r="AF44" t="e">
            <v>#REF!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  <cell r="AK44" t="e">
            <v>#REF!</v>
          </cell>
          <cell r="AL44" t="e">
            <v>#REF!</v>
          </cell>
          <cell r="AM44" t="e">
            <v>#REF!</v>
          </cell>
          <cell r="AN44" t="e">
            <v>#REF!</v>
          </cell>
          <cell r="AO44" t="e">
            <v>#REF!</v>
          </cell>
          <cell r="AP44" t="e">
            <v>#REF!</v>
          </cell>
        </row>
        <row r="45">
          <cell r="Y45">
            <v>1</v>
          </cell>
          <cell r="Z45">
            <v>1</v>
          </cell>
          <cell r="AA45" t="e">
            <v>#REF!</v>
          </cell>
          <cell r="AB45" t="e">
            <v>#REF!</v>
          </cell>
          <cell r="AC45" t="e">
            <v>#REF!</v>
          </cell>
          <cell r="AD45" t="e">
            <v>#REF!</v>
          </cell>
          <cell r="AE45" t="e">
            <v>#REF!</v>
          </cell>
          <cell r="AF45" t="e">
            <v>#REF!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  <cell r="AK45" t="e">
            <v>#REF!</v>
          </cell>
          <cell r="AL45" t="e">
            <v>#REF!</v>
          </cell>
          <cell r="AM45" t="e">
            <v>#REF!</v>
          </cell>
          <cell r="AN45" t="e">
            <v>#REF!</v>
          </cell>
          <cell r="AO45" t="e">
            <v>#REF!</v>
          </cell>
          <cell r="AP45" t="e">
            <v>#REF!</v>
          </cell>
        </row>
        <row r="46">
          <cell r="Y46">
            <v>1</v>
          </cell>
          <cell r="Z46">
            <v>1</v>
          </cell>
          <cell r="AA46" t="e">
            <v>#REF!</v>
          </cell>
          <cell r="AB46" t="e">
            <v>#REF!</v>
          </cell>
          <cell r="AC46" t="e">
            <v>#REF!</v>
          </cell>
          <cell r="AD46" t="e">
            <v>#REF!</v>
          </cell>
          <cell r="AE46" t="e">
            <v>#REF!</v>
          </cell>
          <cell r="AF46" t="e">
            <v>#REF!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  <cell r="AK46" t="e">
            <v>#REF!</v>
          </cell>
          <cell r="AL46" t="e">
            <v>#REF!</v>
          </cell>
          <cell r="AM46" t="e">
            <v>#REF!</v>
          </cell>
          <cell r="AN46" t="e">
            <v>#REF!</v>
          </cell>
          <cell r="AO46" t="e">
            <v>#REF!</v>
          </cell>
          <cell r="AP46" t="e">
            <v>#REF!</v>
          </cell>
        </row>
        <row r="47">
          <cell r="Y47">
            <v>1</v>
          </cell>
          <cell r="Z47">
            <v>1</v>
          </cell>
          <cell r="AA47" t="e">
            <v>#REF!</v>
          </cell>
          <cell r="AB47" t="e">
            <v>#REF!</v>
          </cell>
          <cell r="AC47" t="e">
            <v>#REF!</v>
          </cell>
          <cell r="AD47" t="e">
            <v>#REF!</v>
          </cell>
          <cell r="AE47" t="e">
            <v>#REF!</v>
          </cell>
          <cell r="AF47" t="e">
            <v>#REF!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  <cell r="AK47" t="e">
            <v>#REF!</v>
          </cell>
          <cell r="AL47" t="e">
            <v>#REF!</v>
          </cell>
          <cell r="AM47" t="e">
            <v>#REF!</v>
          </cell>
          <cell r="AN47" t="e">
            <v>#REF!</v>
          </cell>
          <cell r="AO47" t="e">
            <v>#REF!</v>
          </cell>
          <cell r="AP47" t="e">
            <v>#REF!</v>
          </cell>
        </row>
        <row r="48">
          <cell r="Y48">
            <v>1</v>
          </cell>
          <cell r="Z48">
            <v>1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  <cell r="AE48" t="e">
            <v>#REF!</v>
          </cell>
          <cell r="AF48" t="e">
            <v>#REF!</v>
          </cell>
          <cell r="AG48" t="e">
            <v>#REF!</v>
          </cell>
          <cell r="AH48" t="e">
            <v>#REF!</v>
          </cell>
          <cell r="AI48" t="e">
            <v>#REF!</v>
          </cell>
          <cell r="AJ48" t="e">
            <v>#REF!</v>
          </cell>
          <cell r="AK48" t="e">
            <v>#REF!</v>
          </cell>
          <cell r="AL48" t="e">
            <v>#REF!</v>
          </cell>
          <cell r="AM48" t="e">
            <v>#REF!</v>
          </cell>
          <cell r="AN48" t="e">
            <v>#REF!</v>
          </cell>
          <cell r="AO48" t="e">
            <v>#REF!</v>
          </cell>
          <cell r="AP48" t="e">
            <v>#REF!</v>
          </cell>
        </row>
        <row r="49">
          <cell r="Y49">
            <v>1</v>
          </cell>
          <cell r="Z49">
            <v>1</v>
          </cell>
          <cell r="AA49" t="e">
            <v>#REF!</v>
          </cell>
          <cell r="AB49" t="e">
            <v>#REF!</v>
          </cell>
          <cell r="AC49" t="e">
            <v>#REF!</v>
          </cell>
          <cell r="AD49" t="e">
            <v>#REF!</v>
          </cell>
          <cell r="AE49" t="e">
            <v>#REF!</v>
          </cell>
          <cell r="AF49" t="e">
            <v>#REF!</v>
          </cell>
          <cell r="AG49" t="e">
            <v>#REF!</v>
          </cell>
          <cell r="AH49" t="e">
            <v>#REF!</v>
          </cell>
          <cell r="AI49" t="e">
            <v>#REF!</v>
          </cell>
          <cell r="AJ49" t="e">
            <v>#REF!</v>
          </cell>
          <cell r="AK49" t="e">
            <v>#REF!</v>
          </cell>
          <cell r="AL49" t="e">
            <v>#REF!</v>
          </cell>
          <cell r="AM49" t="e">
            <v>#REF!</v>
          </cell>
          <cell r="AN49" t="e">
            <v>#REF!</v>
          </cell>
          <cell r="AO49" t="e">
            <v>#REF!</v>
          </cell>
          <cell r="AP49" t="e">
            <v>#REF!</v>
          </cell>
        </row>
        <row r="50">
          <cell r="Y50">
            <v>1</v>
          </cell>
          <cell r="Z50">
            <v>1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  <cell r="AE50" t="e">
            <v>#REF!</v>
          </cell>
          <cell r="AF50" t="e">
            <v>#REF!</v>
          </cell>
          <cell r="AG50" t="e">
            <v>#REF!</v>
          </cell>
          <cell r="AH50" t="e">
            <v>#REF!</v>
          </cell>
          <cell r="AI50" t="e">
            <v>#REF!</v>
          </cell>
          <cell r="AJ50" t="e">
            <v>#REF!</v>
          </cell>
          <cell r="AK50" t="e">
            <v>#REF!</v>
          </cell>
          <cell r="AL50" t="e">
            <v>#REF!</v>
          </cell>
          <cell r="AM50" t="e">
            <v>#REF!</v>
          </cell>
          <cell r="AN50" t="e">
            <v>#REF!</v>
          </cell>
          <cell r="AO50" t="e">
            <v>#REF!</v>
          </cell>
          <cell r="AP50" t="e">
            <v>#REF!</v>
          </cell>
        </row>
        <row r="51">
          <cell r="Y51">
            <v>1</v>
          </cell>
          <cell r="Z51">
            <v>1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  <cell r="AE51" t="e">
            <v>#REF!</v>
          </cell>
          <cell r="AF51" t="e">
            <v>#REF!</v>
          </cell>
          <cell r="AG51" t="e">
            <v>#REF!</v>
          </cell>
          <cell r="AH51" t="e">
            <v>#REF!</v>
          </cell>
          <cell r="AI51" t="e">
            <v>#REF!</v>
          </cell>
          <cell r="AJ51" t="e">
            <v>#REF!</v>
          </cell>
          <cell r="AK51" t="e">
            <v>#REF!</v>
          </cell>
          <cell r="AL51" t="e">
            <v>#REF!</v>
          </cell>
          <cell r="AM51" t="e">
            <v>#REF!</v>
          </cell>
          <cell r="AN51" t="e">
            <v>#REF!</v>
          </cell>
          <cell r="AO51" t="e">
            <v>#REF!</v>
          </cell>
          <cell r="AP51" t="e">
            <v>#REF!</v>
          </cell>
        </row>
        <row r="52">
          <cell r="Y52">
            <v>1</v>
          </cell>
          <cell r="Z52">
            <v>1</v>
          </cell>
          <cell r="AA52" t="e">
            <v>#REF!</v>
          </cell>
          <cell r="AB52" t="e">
            <v>#REF!</v>
          </cell>
          <cell r="AC52" t="e">
            <v>#REF!</v>
          </cell>
          <cell r="AD52" t="e">
            <v>#REF!</v>
          </cell>
          <cell r="AE52" t="e">
            <v>#REF!</v>
          </cell>
          <cell r="AF52" t="e">
            <v>#REF!</v>
          </cell>
          <cell r="AG52" t="e">
            <v>#REF!</v>
          </cell>
          <cell r="AH52" t="e">
            <v>#REF!</v>
          </cell>
          <cell r="AI52" t="e">
            <v>#REF!</v>
          </cell>
          <cell r="AJ52" t="e">
            <v>#REF!</v>
          </cell>
          <cell r="AK52" t="e">
            <v>#REF!</v>
          </cell>
          <cell r="AL52" t="e">
            <v>#REF!</v>
          </cell>
          <cell r="AM52" t="e">
            <v>#REF!</v>
          </cell>
          <cell r="AN52" t="e">
            <v>#REF!</v>
          </cell>
          <cell r="AO52" t="e">
            <v>#REF!</v>
          </cell>
          <cell r="AP52" t="e">
            <v>#REF!</v>
          </cell>
        </row>
        <row r="53">
          <cell r="Y53">
            <v>1</v>
          </cell>
          <cell r="Z53">
            <v>1</v>
          </cell>
          <cell r="AA53" t="e">
            <v>#REF!</v>
          </cell>
          <cell r="AB53" t="e">
            <v>#REF!</v>
          </cell>
          <cell r="AC53" t="e">
            <v>#REF!</v>
          </cell>
          <cell r="AD53" t="e">
            <v>#REF!</v>
          </cell>
          <cell r="AE53" t="e">
            <v>#REF!</v>
          </cell>
          <cell r="AF53" t="e">
            <v>#REF!</v>
          </cell>
          <cell r="AG53" t="e">
            <v>#REF!</v>
          </cell>
          <cell r="AH53" t="e">
            <v>#REF!</v>
          </cell>
          <cell r="AI53" t="e">
            <v>#REF!</v>
          </cell>
          <cell r="AJ53" t="e">
            <v>#REF!</v>
          </cell>
          <cell r="AK53" t="e">
            <v>#REF!</v>
          </cell>
          <cell r="AL53" t="e">
            <v>#REF!</v>
          </cell>
          <cell r="AM53" t="e">
            <v>#REF!</v>
          </cell>
          <cell r="AN53" t="e">
            <v>#REF!</v>
          </cell>
          <cell r="AO53" t="e">
            <v>#REF!</v>
          </cell>
          <cell r="AP53" t="e">
            <v>#REF!</v>
          </cell>
        </row>
        <row r="54">
          <cell r="Y54">
            <v>1</v>
          </cell>
          <cell r="Z54">
            <v>1</v>
          </cell>
          <cell r="AA54" t="e">
            <v>#REF!</v>
          </cell>
          <cell r="AB54" t="e">
            <v>#REF!</v>
          </cell>
          <cell r="AC54" t="e">
            <v>#REF!</v>
          </cell>
          <cell r="AD54" t="e">
            <v>#REF!</v>
          </cell>
          <cell r="AE54" t="e">
            <v>#REF!</v>
          </cell>
          <cell r="AF54" t="e">
            <v>#REF!</v>
          </cell>
          <cell r="AG54" t="e">
            <v>#REF!</v>
          </cell>
          <cell r="AH54" t="e">
            <v>#REF!</v>
          </cell>
          <cell r="AI54" t="e">
            <v>#REF!</v>
          </cell>
          <cell r="AJ54" t="e">
            <v>#REF!</v>
          </cell>
          <cell r="AK54" t="e">
            <v>#REF!</v>
          </cell>
          <cell r="AL54" t="e">
            <v>#REF!</v>
          </cell>
          <cell r="AM54" t="e">
            <v>#REF!</v>
          </cell>
          <cell r="AN54" t="e">
            <v>#REF!</v>
          </cell>
          <cell r="AO54" t="e">
            <v>#REF!</v>
          </cell>
          <cell r="AP54" t="e">
            <v>#REF!</v>
          </cell>
        </row>
        <row r="55">
          <cell r="Y55">
            <v>1</v>
          </cell>
          <cell r="Z55">
            <v>1</v>
          </cell>
          <cell r="AA55" t="e">
            <v>#REF!</v>
          </cell>
          <cell r="AB55" t="e">
            <v>#REF!</v>
          </cell>
          <cell r="AC55" t="e">
            <v>#REF!</v>
          </cell>
          <cell r="AD55" t="e">
            <v>#REF!</v>
          </cell>
          <cell r="AE55" t="e">
            <v>#REF!</v>
          </cell>
          <cell r="AF55" t="e">
            <v>#REF!</v>
          </cell>
          <cell r="AG55" t="e">
            <v>#REF!</v>
          </cell>
          <cell r="AH55" t="e">
            <v>#REF!</v>
          </cell>
          <cell r="AI55" t="e">
            <v>#REF!</v>
          </cell>
          <cell r="AJ55" t="e">
            <v>#REF!</v>
          </cell>
          <cell r="AK55" t="e">
            <v>#REF!</v>
          </cell>
          <cell r="AL55" t="e">
            <v>#REF!</v>
          </cell>
          <cell r="AM55" t="e">
            <v>#REF!</v>
          </cell>
          <cell r="AN55" t="e">
            <v>#REF!</v>
          </cell>
          <cell r="AO55" t="e">
            <v>#REF!</v>
          </cell>
          <cell r="AP55" t="e">
            <v>#REF!</v>
          </cell>
        </row>
        <row r="56">
          <cell r="Y56">
            <v>1</v>
          </cell>
          <cell r="Z56">
            <v>1</v>
          </cell>
          <cell r="AA56" t="e">
            <v>#REF!</v>
          </cell>
          <cell r="AB56" t="e">
            <v>#REF!</v>
          </cell>
          <cell r="AC56" t="e">
            <v>#REF!</v>
          </cell>
          <cell r="AD56" t="e">
            <v>#REF!</v>
          </cell>
          <cell r="AE56" t="e">
            <v>#REF!</v>
          </cell>
          <cell r="AF56" t="e">
            <v>#REF!</v>
          </cell>
          <cell r="AG56" t="e">
            <v>#REF!</v>
          </cell>
          <cell r="AH56" t="e">
            <v>#REF!</v>
          </cell>
          <cell r="AI56" t="e">
            <v>#REF!</v>
          </cell>
          <cell r="AJ56" t="e">
            <v>#REF!</v>
          </cell>
          <cell r="AK56" t="e">
            <v>#REF!</v>
          </cell>
          <cell r="AL56" t="e">
            <v>#REF!</v>
          </cell>
          <cell r="AM56" t="e">
            <v>#REF!</v>
          </cell>
          <cell r="AN56" t="e">
            <v>#REF!</v>
          </cell>
          <cell r="AO56" t="e">
            <v>#REF!</v>
          </cell>
          <cell r="AP56" t="e">
            <v>#REF!</v>
          </cell>
        </row>
        <row r="57">
          <cell r="Y57">
            <v>1</v>
          </cell>
          <cell r="Z57">
            <v>1</v>
          </cell>
          <cell r="AA57" t="e">
            <v>#REF!</v>
          </cell>
          <cell r="AB57" t="e">
            <v>#REF!</v>
          </cell>
          <cell r="AC57" t="e">
            <v>#REF!</v>
          </cell>
          <cell r="AD57" t="e">
            <v>#REF!</v>
          </cell>
          <cell r="AE57" t="e">
            <v>#REF!</v>
          </cell>
          <cell r="AF57" t="e">
            <v>#REF!</v>
          </cell>
          <cell r="AG57" t="e">
            <v>#REF!</v>
          </cell>
          <cell r="AH57" t="e">
            <v>#REF!</v>
          </cell>
          <cell r="AI57" t="e">
            <v>#REF!</v>
          </cell>
          <cell r="AJ57" t="e">
            <v>#REF!</v>
          </cell>
          <cell r="AK57" t="e">
            <v>#REF!</v>
          </cell>
          <cell r="AL57" t="e">
            <v>#REF!</v>
          </cell>
          <cell r="AM57" t="e">
            <v>#REF!</v>
          </cell>
          <cell r="AN57" t="e">
            <v>#REF!</v>
          </cell>
          <cell r="AO57" t="e">
            <v>#REF!</v>
          </cell>
          <cell r="AP57" t="e">
            <v>#REF!</v>
          </cell>
        </row>
        <row r="58">
          <cell r="Y58">
            <v>1</v>
          </cell>
          <cell r="Z58">
            <v>1</v>
          </cell>
          <cell r="AA58" t="e">
            <v>#REF!</v>
          </cell>
          <cell r="AB58" t="e">
            <v>#REF!</v>
          </cell>
          <cell r="AC58" t="e">
            <v>#REF!</v>
          </cell>
          <cell r="AD58" t="e">
            <v>#REF!</v>
          </cell>
          <cell r="AE58" t="e">
            <v>#REF!</v>
          </cell>
          <cell r="AF58" t="e">
            <v>#REF!</v>
          </cell>
          <cell r="AG58" t="e">
            <v>#REF!</v>
          </cell>
          <cell r="AH58" t="e">
            <v>#REF!</v>
          </cell>
          <cell r="AI58" t="e">
            <v>#REF!</v>
          </cell>
          <cell r="AJ58" t="e">
            <v>#REF!</v>
          </cell>
          <cell r="AK58" t="e">
            <v>#REF!</v>
          </cell>
          <cell r="AL58" t="e">
            <v>#REF!</v>
          </cell>
          <cell r="AM58" t="e">
            <v>#REF!</v>
          </cell>
          <cell r="AN58" t="e">
            <v>#REF!</v>
          </cell>
          <cell r="AO58" t="e">
            <v>#REF!</v>
          </cell>
          <cell r="AP58" t="e">
            <v>#REF!</v>
          </cell>
        </row>
      </sheetData>
      <sheetData sheetId="1" refreshError="1">
        <row r="121">
          <cell r="CI121">
            <v>1199.7543236906586</v>
          </cell>
        </row>
        <row r="202">
          <cell r="Y202">
            <v>581.24862850519014</v>
          </cell>
          <cell r="Z202">
            <v>574.47647604175859</v>
          </cell>
          <cell r="AA202">
            <v>570.49138240197692</v>
          </cell>
          <cell r="AB202">
            <v>566.11032975358398</v>
          </cell>
          <cell r="AC202">
            <v>561.3364034481574</v>
          </cell>
          <cell r="AD202">
            <v>556.17224967845414</v>
          </cell>
          <cell r="AE202">
            <v>550.62255161845201</v>
          </cell>
          <cell r="AF202">
            <v>544.59346276484337</v>
          </cell>
          <cell r="AG202">
            <v>536.58594921185443</v>
          </cell>
          <cell r="AH202">
            <v>526.35317614283144</v>
          </cell>
          <cell r="AI202">
            <v>513.68001975835</v>
          </cell>
          <cell r="AJ202">
            <v>498.59224315613307</v>
          </cell>
          <cell r="AK202">
            <v>481.01572278112383</v>
          </cell>
          <cell r="AL202">
            <v>460.91324498128921</v>
          </cell>
          <cell r="AM202">
            <v>438.43501632292578</v>
          </cell>
          <cell r="AN202">
            <v>413.5413946687641</v>
          </cell>
          <cell r="AO202">
            <v>386.25111755960506</v>
          </cell>
          <cell r="AP202">
            <v>356.58313732607485</v>
          </cell>
          <cell r="AS202">
            <v>0.47882842736883524</v>
          </cell>
          <cell r="AT202">
            <v>0.47882842736883524</v>
          </cell>
          <cell r="AU202">
            <v>0.47882842736883524</v>
          </cell>
          <cell r="AV202">
            <v>0.47882842736883524</v>
          </cell>
          <cell r="AW202">
            <v>0.47882842736883524</v>
          </cell>
          <cell r="AX202">
            <v>0.47882842736883524</v>
          </cell>
          <cell r="AY202">
            <v>0.47882842736883524</v>
          </cell>
          <cell r="AZ202">
            <v>0.47882842736883524</v>
          </cell>
          <cell r="BA202">
            <v>0.47882842736883524</v>
          </cell>
          <cell r="BB202">
            <v>0.47882842736883524</v>
          </cell>
          <cell r="BC202">
            <v>0.47882842736883524</v>
          </cell>
          <cell r="BD202">
            <v>0.47882842736883524</v>
          </cell>
          <cell r="BE202">
            <v>0.47882842736883524</v>
          </cell>
          <cell r="BF202">
            <v>0.47882842736883524</v>
          </cell>
          <cell r="BG202">
            <v>0.47882842736883524</v>
          </cell>
          <cell r="BH202">
            <v>0.47882842736883524</v>
          </cell>
          <cell r="BI202">
            <v>0.47882842736883524</v>
          </cell>
        </row>
        <row r="203">
          <cell r="Y203">
            <v>1323.5183470204013</v>
          </cell>
          <cell r="Z203">
            <v>1154.9395275177706</v>
          </cell>
          <cell r="AA203">
            <v>1075.9590671692022</v>
          </cell>
          <cell r="AB203">
            <v>996.80718371291835</v>
          </cell>
          <cell r="AC203">
            <v>918.23972449700773</v>
          </cell>
          <cell r="AD203">
            <v>840.09503113376581</v>
          </cell>
          <cell r="AE203">
            <v>763.26237310159013</v>
          </cell>
          <cell r="AF203">
            <v>687.59292229785626</v>
          </cell>
          <cell r="AG203">
            <v>600.98642451397461</v>
          </cell>
          <cell r="AH203">
            <v>506.68403273616946</v>
          </cell>
          <cell r="AI203">
            <v>409.30501843849987</v>
          </cell>
          <cell r="AJ203">
            <v>315.43780380386448</v>
          </cell>
          <cell r="AK203">
            <v>230.14560298126236</v>
          </cell>
          <cell r="AL203">
            <v>157.45246927342833</v>
          </cell>
          <cell r="AM203">
            <v>100.10989327230588</v>
          </cell>
          <cell r="AN203">
            <v>58.118859319145642</v>
          </cell>
          <cell r="AO203">
            <v>30.060306845708077</v>
          </cell>
          <cell r="AP203">
            <v>13.320261037713383</v>
          </cell>
          <cell r="AS203">
            <v>2.204522147103563</v>
          </cell>
          <cell r="AT203">
            <v>2.1604317041614918</v>
          </cell>
          <cell r="AU203">
            <v>2.1172230700782619</v>
          </cell>
          <cell r="AV203">
            <v>2.0748786086766966</v>
          </cell>
          <cell r="AW203">
            <v>2.0313061578944858</v>
          </cell>
          <cell r="AX203">
            <v>1.9866174224208071</v>
          </cell>
          <cell r="AY203">
            <v>1.9409252217051285</v>
          </cell>
          <cell r="AZ203">
            <v>1.8943430163842054</v>
          </cell>
          <cell r="BA203">
            <v>1.8469844409746003</v>
          </cell>
          <cell r="BB203">
            <v>1.7989628455092608</v>
          </cell>
          <cell r="BC203">
            <v>1.7503908486805106</v>
          </cell>
          <cell r="BD203">
            <v>1.7013799049174563</v>
          </cell>
          <cell r="BE203">
            <v>1.6520398876748501</v>
          </cell>
          <cell r="BF203">
            <v>1.6024786910446045</v>
          </cell>
          <cell r="BG203">
            <v>1.5528018516222217</v>
          </cell>
          <cell r="BH203">
            <v>1.5031121923703106</v>
          </cell>
          <cell r="BI203">
            <v>1.4535094900220902</v>
          </cell>
        </row>
        <row r="204">
          <cell r="Y204">
            <v>496.83233250215335</v>
          </cell>
          <cell r="Z204">
            <v>446.99976579956257</v>
          </cell>
          <cell r="AA204">
            <v>398.13820405471711</v>
          </cell>
          <cell r="AB204">
            <v>345.6866839511959</v>
          </cell>
          <cell r="AC204">
            <v>299.068708378363</v>
          </cell>
          <cell r="AD204">
            <v>257.34381436478134</v>
          </cell>
          <cell r="AE204">
            <v>220.21296327660954</v>
          </cell>
          <cell r="AF204">
            <v>187.13202909181206</v>
          </cell>
          <cell r="AG204">
            <v>155.66589360334132</v>
          </cell>
          <cell r="AH204">
            <v>126.24799488079466</v>
          </cell>
          <cell r="AI204">
            <v>99.371661594932263</v>
          </cell>
          <cell r="AJ204">
            <v>75.685537849570153</v>
          </cell>
          <cell r="AK204">
            <v>55.492368078647161</v>
          </cell>
          <cell r="AL204">
            <v>38.917879497792107</v>
          </cell>
          <cell r="AM204">
            <v>25.950583508652699</v>
          </cell>
          <cell r="AN204">
            <v>16.260766632464115</v>
          </cell>
          <cell r="AO204">
            <v>9.4198836508477033</v>
          </cell>
          <cell r="AP204">
            <v>4.9152725547690554</v>
          </cell>
          <cell r="AS204">
            <v>11.881821405713797</v>
          </cell>
          <cell r="AT204">
            <v>10.931275693256694</v>
          </cell>
          <cell r="AU204">
            <v>9.8381481239310258</v>
          </cell>
          <cell r="AV204">
            <v>8.854333311537923</v>
          </cell>
          <cell r="AW204">
            <v>7.9600456470725929</v>
          </cell>
          <cell r="AX204">
            <v>7.1481209910711883</v>
          </cell>
          <cell r="AY204">
            <v>6.411864528990856</v>
          </cell>
          <cell r="AZ204">
            <v>5.7450306179758073</v>
          </cell>
          <cell r="BA204">
            <v>5.1418024030883478</v>
          </cell>
          <cell r="BB204">
            <v>4.5967713483609831</v>
          </cell>
          <cell r="BC204">
            <v>4.1049168140863577</v>
          </cell>
          <cell r="BD204">
            <v>3.661585798165031</v>
          </cell>
          <cell r="BE204">
            <v>3.2624729461650426</v>
          </cell>
          <cell r="BF204">
            <v>2.9036009220868881</v>
          </cell>
          <cell r="BG204">
            <v>2.5813012197352436</v>
          </cell>
          <cell r="BH204">
            <v>2.2921954831248965</v>
          </cell>
          <cell r="BI204">
            <v>2.0331773935317834</v>
          </cell>
        </row>
        <row r="205">
          <cell r="Y205">
            <v>169.85144597855836</v>
          </cell>
          <cell r="Z205">
            <v>151.56117946760236</v>
          </cell>
          <cell r="AA205">
            <v>141.6035694616173</v>
          </cell>
          <cell r="AB205">
            <v>131.30272085468627</v>
          </cell>
          <cell r="AC205">
            <v>120.79977289724921</v>
          </cell>
          <cell r="AD205">
            <v>110.25821174670639</v>
          </cell>
          <cell r="AE205">
            <v>99.822217266224669</v>
          </cell>
          <cell r="AF205">
            <v>89.275481082788431</v>
          </cell>
          <cell r="AG205">
            <v>76.538971546252455</v>
          </cell>
          <cell r="AH205">
            <v>62.361572606558234</v>
          </cell>
          <cell r="AI205">
            <v>47.795187182966806</v>
          </cell>
          <cell r="AJ205">
            <v>33.927339815536968</v>
          </cell>
          <cell r="AK205">
            <v>21.790744104685665</v>
          </cell>
          <cell r="AL205">
            <v>12.31284982721097</v>
          </cell>
          <cell r="AM205">
            <v>5.9400510283703385</v>
          </cell>
          <cell r="AN205">
            <v>2.3293902686642785</v>
          </cell>
          <cell r="AO205">
            <v>0.6910528857546856</v>
          </cell>
          <cell r="AP205">
            <v>0.13677201934061681</v>
          </cell>
          <cell r="AS205">
            <v>1.9705270140669129</v>
          </cell>
          <cell r="AT205">
            <v>1.9707384191535851</v>
          </cell>
          <cell r="AU205">
            <v>1.9709498469205404</v>
          </cell>
          <cell r="AV205">
            <v>1.9709498469205404</v>
          </cell>
          <cell r="AW205">
            <v>1.9709498469205404</v>
          </cell>
          <cell r="AX205">
            <v>1.9709498469205404</v>
          </cell>
          <cell r="AY205">
            <v>1.9670079472266992</v>
          </cell>
          <cell r="AZ205">
            <v>1.9591399154377924</v>
          </cell>
          <cell r="BA205">
            <v>1.9473850759451656</v>
          </cell>
          <cell r="BB205">
            <v>1.9318059953376043</v>
          </cell>
          <cell r="BC205">
            <v>1.8970334874215273</v>
          </cell>
          <cell r="BD205">
            <v>1.8249462148995093</v>
          </cell>
          <cell r="BE205">
            <v>1.7008498722863425</v>
          </cell>
          <cell r="BF205">
            <v>1.5171580860794174</v>
          </cell>
          <cell r="BG205">
            <v>1.2774471084788692</v>
          </cell>
          <cell r="BH205">
            <v>0.99896363883047545</v>
          </cell>
          <cell r="BI205">
            <v>0.71126211084729829</v>
          </cell>
        </row>
        <row r="206">
          <cell r="Y206">
            <v>4.2</v>
          </cell>
          <cell r="Z206">
            <v>4.0848253329883075</v>
          </cell>
          <cell r="AA206">
            <v>4.023262737300362</v>
          </cell>
          <cell r="AB206">
            <v>3.954706891005177</v>
          </cell>
          <cell r="AC206">
            <v>3.8665729176547248</v>
          </cell>
          <cell r="AD206">
            <v>3.7725666996809473</v>
          </cell>
          <cell r="AE206">
            <v>3.673083124447718</v>
          </cell>
          <cell r="AF206">
            <v>3.559661868916856</v>
          </cell>
          <cell r="AG206">
            <v>3.4079025539505965</v>
          </cell>
          <cell r="AH206">
            <v>3.2172815596688915</v>
          </cell>
          <cell r="AI206">
            <v>2.9893437149492561</v>
          </cell>
          <cell r="AJ206">
            <v>2.7088737886057124</v>
          </cell>
          <cell r="AK206">
            <v>2.3646381808369692</v>
          </cell>
          <cell r="AL206">
            <v>1.9620943328869778</v>
          </cell>
          <cell r="AM206">
            <v>1.5262939780519231</v>
          </cell>
          <cell r="AN206">
            <v>1.0938471816974009</v>
          </cell>
          <cell r="AO206">
            <v>0.70748168795250899</v>
          </cell>
          <cell r="AP206">
            <v>0.40239676167190547</v>
          </cell>
          <cell r="AS206">
            <v>0.27076490683114501</v>
          </cell>
          <cell r="AT206">
            <v>0.27166447368036734</v>
          </cell>
          <cell r="AU206">
            <v>0.27256702917581299</v>
          </cell>
          <cell r="AV206">
            <v>0.27256702917581299</v>
          </cell>
          <cell r="AW206">
            <v>0.27256702917581299</v>
          </cell>
          <cell r="AX206">
            <v>0.27256702917581299</v>
          </cell>
          <cell r="AY206">
            <v>0.27202189511746139</v>
          </cell>
          <cell r="AZ206">
            <v>0.27093380753699153</v>
          </cell>
          <cell r="BA206">
            <v>0.26930820469176958</v>
          </cell>
          <cell r="BB206">
            <v>0.26715373905423545</v>
          </cell>
          <cell r="BC206">
            <v>0.2623449717512592</v>
          </cell>
          <cell r="BD206">
            <v>0.25237586282471136</v>
          </cell>
          <cell r="BE206">
            <v>0.23521430415263098</v>
          </cell>
          <cell r="BF206">
            <v>0.20981115930414682</v>
          </cell>
          <cell r="BG206">
            <v>0.17666099613409159</v>
          </cell>
          <cell r="BH206">
            <v>0.13814889897685959</v>
          </cell>
          <cell r="BI206">
            <v>9.8362016071523992E-2</v>
          </cell>
        </row>
        <row r="207">
          <cell r="Y207">
            <v>558.16999553323978</v>
          </cell>
          <cell r="Z207">
            <v>531.91991178857518</v>
          </cell>
          <cell r="AA207">
            <v>521.14137940985222</v>
          </cell>
          <cell r="AB207">
            <v>508.35684951647465</v>
          </cell>
          <cell r="AC207">
            <v>493.3875339890829</v>
          </cell>
          <cell r="AD207">
            <v>468.01774192061538</v>
          </cell>
          <cell r="AE207">
            <v>441.68866134188124</v>
          </cell>
          <cell r="AF207">
            <v>413.59344965183345</v>
          </cell>
          <cell r="AG207">
            <v>377.85183915844829</v>
          </cell>
          <cell r="AH207">
            <v>335.33291717212495</v>
          </cell>
          <cell r="AI207">
            <v>287.69025287066086</v>
          </cell>
          <cell r="AJ207">
            <v>235.9761089994204</v>
          </cell>
          <cell r="AK207">
            <v>182.16622606979948</v>
          </cell>
          <cell r="AL207">
            <v>130.048262306119</v>
          </cell>
          <cell r="AM207">
            <v>84.344839047099029</v>
          </cell>
          <cell r="AN207">
            <v>48.466781483806777</v>
          </cell>
          <cell r="AO207">
            <v>23.920139756857886</v>
          </cell>
          <cell r="AP207">
            <v>9.7223352798794043</v>
          </cell>
          <cell r="AS207">
            <v>2.4115469931183546</v>
          </cell>
          <cell r="AT207">
            <v>2.458844318018687</v>
          </cell>
          <cell r="AU207">
            <v>2.5070692785608348</v>
          </cell>
          <cell r="AV207">
            <v>2.5547035948534909</v>
          </cell>
          <cell r="AW207">
            <v>2.5559084912343706</v>
          </cell>
          <cell r="AX207">
            <v>2.5559084912343706</v>
          </cell>
          <cell r="AY207">
            <v>2.5507966742519019</v>
          </cell>
          <cell r="AZ207">
            <v>2.5405934875548941</v>
          </cell>
          <cell r="BA207">
            <v>2.5253499266295649</v>
          </cell>
          <cell r="BB207">
            <v>2.5051471272165284</v>
          </cell>
          <cell r="BC207">
            <v>2.4600544789266308</v>
          </cell>
          <cell r="BD207">
            <v>2.3665724087274187</v>
          </cell>
          <cell r="BE207">
            <v>2.205645484933954</v>
          </cell>
          <cell r="BF207">
            <v>1.9674357725610867</v>
          </cell>
          <cell r="BG207">
            <v>1.6565809204964348</v>
          </cell>
          <cell r="BH207">
            <v>1.2954462798282116</v>
          </cell>
          <cell r="BI207">
            <v>0.92235775123768637</v>
          </cell>
        </row>
        <row r="208">
          <cell r="Y208">
            <v>820.30555400377796</v>
          </cell>
          <cell r="Z208">
            <v>801.12414100856518</v>
          </cell>
          <cell r="AA208">
            <v>797.1754900663052</v>
          </cell>
          <cell r="AB208">
            <v>790.25379110155723</v>
          </cell>
          <cell r="AC208">
            <v>775.66393093055365</v>
          </cell>
          <cell r="AD208">
            <v>768.30694314892287</v>
          </cell>
          <cell r="AE208">
            <v>738.33539226469543</v>
          </cell>
          <cell r="AF208">
            <v>705.31620513793462</v>
          </cell>
          <cell r="AG208">
            <v>662.18584157073087</v>
          </cell>
          <cell r="AH208">
            <v>609.29741135195127</v>
          </cell>
          <cell r="AI208">
            <v>547.77555928349261</v>
          </cell>
          <cell r="AJ208">
            <v>476.47364563614872</v>
          </cell>
          <cell r="AK208">
            <v>395.58139448588247</v>
          </cell>
          <cell r="AL208">
            <v>308.8551853966004</v>
          </cell>
          <cell r="AM208">
            <v>223.36281511138495</v>
          </cell>
          <cell r="AN208">
            <v>146.65910159508314</v>
          </cell>
          <cell r="AO208">
            <v>85.351441980564914</v>
          </cell>
          <cell r="AP208">
            <v>42.686224098145125</v>
          </cell>
          <cell r="AS208">
            <v>2.7842964232354319</v>
          </cell>
          <cell r="AT208">
            <v>2.8478037793958699</v>
          </cell>
          <cell r="AU208">
            <v>2.9104554625425791</v>
          </cell>
          <cell r="AV208">
            <v>2.9541122944807174</v>
          </cell>
          <cell r="AW208">
            <v>3.0352589215630927</v>
          </cell>
          <cell r="AX208">
            <v>3.0352589215630927</v>
          </cell>
          <cell r="AY208">
            <v>3.0291884037199663</v>
          </cell>
          <cell r="AZ208">
            <v>3.0170716501050863</v>
          </cell>
          <cell r="BA208">
            <v>2.9989692202044558</v>
          </cell>
          <cell r="BB208">
            <v>2.9749774664428199</v>
          </cell>
          <cell r="BC208">
            <v>2.921427872046849</v>
          </cell>
          <cell r="BD208">
            <v>2.8104136129090684</v>
          </cell>
          <cell r="BE208">
            <v>2.6193054872312516</v>
          </cell>
          <cell r="BF208">
            <v>2.3364204946102762</v>
          </cell>
          <cell r="BG208">
            <v>1.9672660564618523</v>
          </cell>
          <cell r="BH208">
            <v>1.5384020561531682</v>
          </cell>
          <cell r="BI208">
            <v>1.0953422639810553</v>
          </cell>
        </row>
        <row r="209">
          <cell r="Y209">
            <v>653.6588003529464</v>
          </cell>
          <cell r="Z209">
            <v>635.23979687084932</v>
          </cell>
          <cell r="AA209">
            <v>628.52512854489532</v>
          </cell>
          <cell r="AB209">
            <v>618.00174509682574</v>
          </cell>
          <cell r="AC209">
            <v>601.44027861758013</v>
          </cell>
          <cell r="AD209">
            <v>582.05584163829019</v>
          </cell>
          <cell r="AE209">
            <v>556.96254126201347</v>
          </cell>
          <cell r="AF209">
            <v>529.55276022403882</v>
          </cell>
          <cell r="AG209">
            <v>493.98832189674272</v>
          </cell>
          <cell r="AH209">
            <v>450.69698274209389</v>
          </cell>
          <cell r="AI209">
            <v>400.78356605855691</v>
          </cell>
          <cell r="AJ209">
            <v>343.88839140835478</v>
          </cell>
          <cell r="AK209">
            <v>280.74091516646024</v>
          </cell>
          <cell r="AL209">
            <v>214.72779013132137</v>
          </cell>
          <cell r="AM209">
            <v>151.47913682530182</v>
          </cell>
          <cell r="AN209">
            <v>96.507635092948732</v>
          </cell>
          <cell r="AO209">
            <v>54.134991720627632</v>
          </cell>
          <cell r="AP209">
            <v>25.868166152604182</v>
          </cell>
          <cell r="AS209">
            <v>2.8062612881437472</v>
          </cell>
          <cell r="AT209">
            <v>2.862386513906622</v>
          </cell>
          <cell r="AU209">
            <v>2.9110470846430343</v>
          </cell>
          <cell r="AV209">
            <v>2.9401575554894648</v>
          </cell>
          <cell r="AW209">
            <v>2.9631747768844696</v>
          </cell>
          <cell r="AX209">
            <v>2.9631747768844696</v>
          </cell>
          <cell r="AY209">
            <v>2.9572484273307005</v>
          </cell>
          <cell r="AZ209">
            <v>2.9454194336213777</v>
          </cell>
          <cell r="BA209">
            <v>2.9277469170196495</v>
          </cell>
          <cell r="BB209">
            <v>2.9043249416834924</v>
          </cell>
          <cell r="BC209">
            <v>2.8520470927331893</v>
          </cell>
          <cell r="BD209">
            <v>2.743669303209328</v>
          </cell>
          <cell r="BE209">
            <v>2.5570997905910935</v>
          </cell>
          <cell r="BF209">
            <v>2.2809330132072549</v>
          </cell>
          <cell r="BG209">
            <v>1.9205455971205083</v>
          </cell>
          <cell r="BH209">
            <v>1.5018666569482371</v>
          </cell>
          <cell r="BI209">
            <v>1.0693290597471443</v>
          </cell>
        </row>
        <row r="210">
          <cell r="Y210">
            <v>1806.7514390135939</v>
          </cell>
          <cell r="Z210">
            <v>1879.6929356788958</v>
          </cell>
          <cell r="AA210">
            <v>1931.6114769447422</v>
          </cell>
          <cell r="AB210">
            <v>1960.5198147990429</v>
          </cell>
          <cell r="AC210">
            <v>1901.5865439388328</v>
          </cell>
          <cell r="AD210">
            <v>1837.2469668705055</v>
          </cell>
          <cell r="AE210">
            <v>1751.0200676819131</v>
          </cell>
          <cell r="AF210">
            <v>1657.5196781218121</v>
          </cell>
          <cell r="AG210">
            <v>1536.9227112090884</v>
          </cell>
          <cell r="AH210">
            <v>1391.11153350327</v>
          </cell>
          <cell r="AI210">
            <v>1224.3810875822319</v>
          </cell>
          <cell r="AJ210">
            <v>1037.1157106498683</v>
          </cell>
          <cell r="AK210">
            <v>833.2856848739068</v>
          </cell>
          <cell r="AL210">
            <v>625.00323432021264</v>
          </cell>
          <cell r="AM210">
            <v>430.57240207464622</v>
          </cell>
          <cell r="AN210">
            <v>266.49881848078064</v>
          </cell>
          <cell r="AO210">
            <v>144.26818750149909</v>
          </cell>
          <cell r="AP210">
            <v>65.943749373405737</v>
          </cell>
          <cell r="AS210">
            <v>2.6734322115764821</v>
          </cell>
          <cell r="AT210">
            <v>2.8399338783782442</v>
          </cell>
          <cell r="AU210">
            <v>2.990450373932291</v>
          </cell>
          <cell r="AV210">
            <v>3.0203548776716138</v>
          </cell>
          <cell r="AW210">
            <v>3.0501431141168038</v>
          </cell>
          <cell r="AX210">
            <v>3.0501431141168038</v>
          </cell>
          <cell r="AY210">
            <v>3.0440428278885703</v>
          </cell>
          <cell r="AZ210">
            <v>3.0318666565770158</v>
          </cell>
          <cell r="BA210">
            <v>3.0136754566375537</v>
          </cell>
          <cell r="BB210">
            <v>2.9895660529844532</v>
          </cell>
          <cell r="BC210">
            <v>2.9357538640307328</v>
          </cell>
          <cell r="BD210">
            <v>2.8241952171975648</v>
          </cell>
          <cell r="BE210">
            <v>2.6321499424281303</v>
          </cell>
          <cell r="BF210">
            <v>2.3478777486458919</v>
          </cell>
          <cell r="BG210">
            <v>1.9769130643598407</v>
          </cell>
          <cell r="BH210">
            <v>1.545946016329395</v>
          </cell>
          <cell r="BI210">
            <v>1.1007135636265288</v>
          </cell>
        </row>
        <row r="211">
          <cell r="Y211">
            <v>396.91979598081855</v>
          </cell>
          <cell r="Z211">
            <v>382.36500213281187</v>
          </cell>
          <cell r="AA211">
            <v>375.7701555311146</v>
          </cell>
          <cell r="AB211">
            <v>368.11265315808453</v>
          </cell>
          <cell r="AC211">
            <v>355.17970386599347</v>
          </cell>
          <cell r="AD211">
            <v>341.56631355104764</v>
          </cell>
          <cell r="AE211">
            <v>327.36667564543575</v>
          </cell>
          <cell r="AF211">
            <v>311.80787176151006</v>
          </cell>
          <cell r="AG211">
            <v>291.57024169601141</v>
          </cell>
          <cell r="AH211">
            <v>266.86800603466804</v>
          </cell>
          <cell r="AI211">
            <v>238.29220688375582</v>
          </cell>
          <cell r="AJ211">
            <v>205.51901233100634</v>
          </cell>
          <cell r="AK211">
            <v>168.84868279044625</v>
          </cell>
          <cell r="AL211">
            <v>130.15346865185637</v>
          </cell>
          <cell r="AM211">
            <v>92.683389588411274</v>
          </cell>
          <cell r="AN211">
            <v>59.726852590547217</v>
          </cell>
          <cell r="AO211">
            <v>33.974624692248369</v>
          </cell>
          <cell r="AP211">
            <v>16.518682629292236</v>
          </cell>
          <cell r="AS211">
            <v>3.0976499066924164</v>
          </cell>
          <cell r="AT211">
            <v>3.1348217055727252</v>
          </cell>
          <cell r="AU211">
            <v>3.1724395660395981</v>
          </cell>
          <cell r="AV211">
            <v>3.1724395660395981</v>
          </cell>
          <cell r="AW211">
            <v>3.1724395660395981</v>
          </cell>
          <cell r="AX211">
            <v>3.1724395660395981</v>
          </cell>
          <cell r="AY211">
            <v>3.1660946869075191</v>
          </cell>
          <cell r="AZ211">
            <v>3.1534303081598889</v>
          </cell>
          <cell r="BA211">
            <v>3.1345097263109296</v>
          </cell>
          <cell r="BB211">
            <v>3.1094336485004423</v>
          </cell>
          <cell r="BC211">
            <v>3.0534638428274343</v>
          </cell>
          <cell r="BD211">
            <v>2.9374322167999916</v>
          </cell>
          <cell r="BE211">
            <v>2.7376868260575922</v>
          </cell>
          <cell r="BF211">
            <v>2.4420166488433721</v>
          </cell>
          <cell r="BG211">
            <v>2.0561780183261189</v>
          </cell>
          <cell r="BH211">
            <v>1.6079312103310246</v>
          </cell>
          <cell r="BI211">
            <v>1.1448470217556892</v>
          </cell>
        </row>
        <row r="212">
          <cell r="Y212">
            <v>324.28402483758845</v>
          </cell>
          <cell r="Z212">
            <v>308.62477895591331</v>
          </cell>
          <cell r="AA212">
            <v>301.25235234114274</v>
          </cell>
          <cell r="AB212">
            <v>292.86141191078588</v>
          </cell>
          <cell r="AC212">
            <v>282.64165971186316</v>
          </cell>
          <cell r="AD212">
            <v>268.83277245951899</v>
          </cell>
          <cell r="AE212">
            <v>254.69256149856503</v>
          </cell>
          <cell r="AF212">
            <v>239.51222996631284</v>
          </cell>
          <cell r="AG212">
            <v>220.09781734699604</v>
          </cell>
          <cell r="AH212">
            <v>196.85524319346422</v>
          </cell>
          <cell r="AI212">
            <v>170.6031142126327</v>
          </cell>
          <cell r="AJ212">
            <v>141.73054521643715</v>
          </cell>
          <cell r="AK212">
            <v>111.16289254269877</v>
          </cell>
          <cell r="AL212">
            <v>80.935562243405357</v>
          </cell>
          <cell r="AM212">
            <v>53.773169404810943</v>
          </cell>
          <cell r="AN212">
            <v>31.834378123753364</v>
          </cell>
          <cell r="AO212">
            <v>16.308558434100778</v>
          </cell>
          <cell r="AP212">
            <v>6.9526315865628945</v>
          </cell>
          <cell r="AS212">
            <v>4.1435477874933087</v>
          </cell>
          <cell r="AT212">
            <v>4.1980744060771347</v>
          </cell>
          <cell r="AU212">
            <v>4.2533185624538552</v>
          </cell>
          <cell r="AV212">
            <v>4.2958517480783938</v>
          </cell>
          <cell r="AW212">
            <v>4.2942158563236035</v>
          </cell>
          <cell r="AX212">
            <v>4.2942158563236035</v>
          </cell>
          <cell r="AY212">
            <v>4.285627424610956</v>
          </cell>
          <cell r="AZ212">
            <v>4.2684849149125119</v>
          </cell>
          <cell r="BA212">
            <v>4.2428740054230367</v>
          </cell>
          <cell r="BB212">
            <v>4.2089310133796527</v>
          </cell>
          <cell r="BC212">
            <v>4.1331702551388192</v>
          </cell>
          <cell r="BD212">
            <v>3.9761097854435441</v>
          </cell>
          <cell r="BE212">
            <v>3.705734320033383</v>
          </cell>
          <cell r="BF212">
            <v>3.3055150134697771</v>
          </cell>
          <cell r="BG212">
            <v>2.783243641341552</v>
          </cell>
          <cell r="BH212">
            <v>2.1764965275290931</v>
          </cell>
          <cell r="BI212">
            <v>1.5496655276007136</v>
          </cell>
        </row>
        <row r="213">
          <cell r="Y213">
            <v>256.41998245933939</v>
          </cell>
          <cell r="Z213">
            <v>241.97836219947411</v>
          </cell>
          <cell r="AA213">
            <v>237.04764917663718</v>
          </cell>
          <cell r="AB213">
            <v>231.19291213965636</v>
          </cell>
          <cell r="AC213">
            <v>226.44953461891356</v>
          </cell>
          <cell r="AD213">
            <v>215.87510423415179</v>
          </cell>
          <cell r="AE213">
            <v>203.58298863339024</v>
          </cell>
          <cell r="AF213">
            <v>190.48079203461043</v>
          </cell>
          <cell r="AG213">
            <v>173.82901030585276</v>
          </cell>
          <cell r="AH213">
            <v>154.04313399164309</v>
          </cell>
          <cell r="AI213">
            <v>131.90612598249839</v>
          </cell>
          <cell r="AJ213">
            <v>107.93563525649557</v>
          </cell>
          <cell r="AK213">
            <v>83.073469299348901</v>
          </cell>
          <cell r="AL213">
            <v>59.085671058434983</v>
          </cell>
          <cell r="AM213">
            <v>38.145983776957209</v>
          </cell>
          <cell r="AN213">
            <v>21.79563506921361</v>
          </cell>
          <cell r="AO213">
            <v>10.680472544958809</v>
          </cell>
          <cell r="AP213">
            <v>4.3013807751872708</v>
          </cell>
          <cell r="AS213">
            <v>5.6263063060126193</v>
          </cell>
          <cell r="AT213">
            <v>5.7388324321328721</v>
          </cell>
          <cell r="AU213">
            <v>5.8536090807755299</v>
          </cell>
          <cell r="AV213">
            <v>6.0233637441180194</v>
          </cell>
          <cell r="AW213">
            <v>6.0602414813269059</v>
          </cell>
          <cell r="AX213">
            <v>6.0602414813269059</v>
          </cell>
          <cell r="AY213">
            <v>6.0481209983642517</v>
          </cell>
          <cell r="AZ213">
            <v>6.0239285143707946</v>
          </cell>
          <cell r="BA213">
            <v>5.98778494328457</v>
          </cell>
          <cell r="BB213">
            <v>5.9398826637382935</v>
          </cell>
          <cell r="BC213">
            <v>5.8329647757910044</v>
          </cell>
          <cell r="BD213">
            <v>5.6113121143109463</v>
          </cell>
          <cell r="BE213">
            <v>5.2297428905378016</v>
          </cell>
          <cell r="BF213">
            <v>4.6649306583597188</v>
          </cell>
          <cell r="BG213">
            <v>3.9278716143388825</v>
          </cell>
          <cell r="BH213">
            <v>3.0715956024130056</v>
          </cell>
          <cell r="BI213">
            <v>2.1869760689180593</v>
          </cell>
        </row>
        <row r="214">
          <cell r="Y214">
            <v>1807.5334262544441</v>
          </cell>
          <cell r="Z214">
            <v>1697.9697965305343</v>
          </cell>
          <cell r="AA214">
            <v>1646.6590774034373</v>
          </cell>
          <cell r="AB214">
            <v>1588.6826274012337</v>
          </cell>
          <cell r="AC214">
            <v>1521.1093439158185</v>
          </cell>
          <cell r="AD214">
            <v>1428.9920607144431</v>
          </cell>
          <cell r="AE214">
            <v>1334.7188659920016</v>
          </cell>
          <cell r="AF214">
            <v>1235.6184884331562</v>
          </cell>
          <cell r="AG214">
            <v>1111.253125152256</v>
          </cell>
          <cell r="AH214">
            <v>965.76245111098251</v>
          </cell>
          <cell r="AI214">
            <v>806.18961136895086</v>
          </cell>
          <cell r="AJ214">
            <v>638.7514293885913</v>
          </cell>
          <cell r="AK214">
            <v>472.134105319387</v>
          </cell>
          <cell r="AL214">
            <v>319.27309475928303</v>
          </cell>
          <cell r="AM214">
            <v>193.64737294994518</v>
          </cell>
          <cell r="AN214">
            <v>102.3334361805482</v>
          </cell>
          <cell r="AO214">
            <v>45.407460689372648</v>
          </cell>
          <cell r="AP214">
            <v>16.059838115439064</v>
          </cell>
          <cell r="AS214">
            <v>4.3155253965861835</v>
          </cell>
          <cell r="AT214">
            <v>4.3862842908321724</v>
          </cell>
          <cell r="AU214">
            <v>4.4582033731560422</v>
          </cell>
          <cell r="AV214">
            <v>4.5206182203802268</v>
          </cell>
          <cell r="AW214">
            <v>4.5218919927725576</v>
          </cell>
          <cell r="AX214">
            <v>4.5218919927725576</v>
          </cell>
          <cell r="AY214">
            <v>4.5128482087870125</v>
          </cell>
          <cell r="AZ214">
            <v>4.4947968159518643</v>
          </cell>
          <cell r="BA214">
            <v>4.4678280350561534</v>
          </cell>
          <cell r="BB214">
            <v>4.4320854107757039</v>
          </cell>
          <cell r="BC214">
            <v>4.3523078733817409</v>
          </cell>
          <cell r="BD214">
            <v>4.1869201741932347</v>
          </cell>
          <cell r="BE214">
            <v>3.9022096023480946</v>
          </cell>
          <cell r="BF214">
            <v>3.4807709652945</v>
          </cell>
          <cell r="BG214">
            <v>2.9308091527779685</v>
          </cell>
          <cell r="BH214">
            <v>2.2918927574723709</v>
          </cell>
          <cell r="BI214">
            <v>1.6318276433203274</v>
          </cell>
        </row>
        <row r="215">
          <cell r="Y215">
            <v>238.37982129321796</v>
          </cell>
          <cell r="Z215">
            <v>239.75298834722713</v>
          </cell>
          <cell r="AA215">
            <v>240.21153538088345</v>
          </cell>
          <cell r="AB215">
            <v>237.06171352532618</v>
          </cell>
          <cell r="AC215">
            <v>232.94243440324783</v>
          </cell>
          <cell r="AD215">
            <v>224.11528091775858</v>
          </cell>
          <cell r="AE215">
            <v>214.89969964735687</v>
          </cell>
          <cell r="AF215">
            <v>204.79257663395563</v>
          </cell>
          <cell r="AG215">
            <v>191.63638708709607</v>
          </cell>
          <cell r="AH215">
            <v>175.56481923271951</v>
          </cell>
          <cell r="AI215">
            <v>156.95487166912389</v>
          </cell>
          <cell r="AJ215">
            <v>135.57241891522969</v>
          </cell>
          <cell r="AK215">
            <v>111.58964764444126</v>
          </cell>
          <cell r="AL215">
            <v>86.212216488948073</v>
          </cell>
          <cell r="AM215">
            <v>61.561185720806201</v>
          </cell>
          <cell r="AN215">
            <v>39.80347785498271</v>
          </cell>
          <cell r="AO215">
            <v>22.733858523774611</v>
          </cell>
          <cell r="AP215">
            <v>11.109197545546289</v>
          </cell>
          <cell r="AS215">
            <v>3.2409741861128811</v>
          </cell>
          <cell r="AT215">
            <v>3.342728968087799</v>
          </cell>
          <cell r="AU215">
            <v>3.4067058206300174</v>
          </cell>
          <cell r="AV215">
            <v>3.4680265254013576</v>
          </cell>
          <cell r="AW215">
            <v>3.4680879074882145</v>
          </cell>
          <cell r="AX215">
            <v>3.4680879074882145</v>
          </cell>
          <cell r="AY215">
            <v>3.4611517316732381</v>
          </cell>
          <cell r="AZ215">
            <v>3.447307124746545</v>
          </cell>
          <cell r="BA215">
            <v>3.4266232819980655</v>
          </cell>
          <cell r="BB215">
            <v>3.3992102957420811</v>
          </cell>
          <cell r="BC215">
            <v>3.3380245104187236</v>
          </cell>
          <cell r="BD215">
            <v>3.2111795790228119</v>
          </cell>
          <cell r="BE215">
            <v>2.9928193676492607</v>
          </cell>
          <cell r="BF215">
            <v>2.6695948759431403</v>
          </cell>
          <cell r="BG215">
            <v>2.2477988855441238</v>
          </cell>
          <cell r="BH215">
            <v>1.7577787284955044</v>
          </cell>
          <cell r="BI215">
            <v>1.2515384546887987</v>
          </cell>
        </row>
        <row r="216">
          <cell r="Y216">
            <v>1454.7414738190216</v>
          </cell>
          <cell r="Z216">
            <v>1390.2523720942966</v>
          </cell>
          <cell r="AA216">
            <v>1338.9759549401645</v>
          </cell>
          <cell r="AB216">
            <v>1281.9546116544968</v>
          </cell>
          <cell r="AC216">
            <v>1215.8668233626979</v>
          </cell>
          <cell r="AD216">
            <v>1136.891019761782</v>
          </cell>
          <cell r="AE216">
            <v>1051.1661295898073</v>
          </cell>
          <cell r="AF216">
            <v>962.26221310588255</v>
          </cell>
          <cell r="AG216">
            <v>852.11486870173997</v>
          </cell>
          <cell r="AH216">
            <v>725.33407224532755</v>
          </cell>
          <cell r="AI216">
            <v>589.18383298958508</v>
          </cell>
          <cell r="AJ216">
            <v>450.83854822973825</v>
          </cell>
          <cell r="AK216">
            <v>318.8753614492926</v>
          </cell>
          <cell r="AL216">
            <v>203.97516114012046</v>
          </cell>
          <cell r="AM216">
            <v>115.39189554690599</v>
          </cell>
          <cell r="AN216">
            <v>55.806848772120006</v>
          </cell>
          <cell r="AO216">
            <v>22.063876493883093</v>
          </cell>
          <cell r="AP216">
            <v>6.6734189665480628</v>
          </cell>
          <cell r="AS216">
            <v>5.5381839207229184</v>
          </cell>
          <cell r="AT216">
            <v>5.6289899603933762</v>
          </cell>
          <cell r="AU216">
            <v>5.7212848882912137</v>
          </cell>
          <cell r="AV216">
            <v>5.7956615918389991</v>
          </cell>
          <cell r="AW216">
            <v>5.824093989287964</v>
          </cell>
          <cell r="AX216">
            <v>5.824093989287964</v>
          </cell>
          <cell r="AY216">
            <v>5.812445801309388</v>
          </cell>
          <cell r="AZ216">
            <v>5.7891960181041506</v>
          </cell>
          <cell r="BA216">
            <v>5.7544608419955257</v>
          </cell>
          <cell r="BB216">
            <v>5.7084251552595617</v>
          </cell>
          <cell r="BC216">
            <v>5.6056735024648896</v>
          </cell>
          <cell r="BD216">
            <v>5.3926579093712235</v>
          </cell>
          <cell r="BE216">
            <v>5.0259571715339799</v>
          </cell>
          <cell r="BF216">
            <v>4.4831537970083097</v>
          </cell>
          <cell r="BG216">
            <v>3.7748154970809962</v>
          </cell>
          <cell r="BH216">
            <v>2.9519057187173381</v>
          </cell>
          <cell r="BI216">
            <v>2.1017568717267441</v>
          </cell>
        </row>
        <row r="217">
          <cell r="Y217">
            <v>1106.8633126575778</v>
          </cell>
          <cell r="Z217">
            <v>1025.9305717826117</v>
          </cell>
          <cell r="AA217">
            <v>993.41040754720859</v>
          </cell>
          <cell r="AB217">
            <v>955.04144717631368</v>
          </cell>
          <cell r="AC217">
            <v>911.44347678247561</v>
          </cell>
          <cell r="AD217">
            <v>858.72549342866228</v>
          </cell>
          <cell r="AE217">
            <v>781.36128819987061</v>
          </cell>
          <cell r="AF217">
            <v>702.70719016745932</v>
          </cell>
          <cell r="AG217">
            <v>607.14829228197061</v>
          </cell>
          <cell r="AH217">
            <v>499.92657347773638</v>
          </cell>
          <cell r="AI217">
            <v>388.58540815255094</v>
          </cell>
          <cell r="AJ217">
            <v>280.93013351751551</v>
          </cell>
          <cell r="AK217">
            <v>184.76086297683582</v>
          </cell>
          <cell r="AL217">
            <v>107.66436425194212</v>
          </cell>
          <cell r="AM217">
            <v>54.063987982809671</v>
          </cell>
          <cell r="AN217">
            <v>22.372531185108318</v>
          </cell>
          <cell r="AO217">
            <v>7.1601430838380828</v>
          </cell>
          <cell r="AP217">
            <v>1.5944046511607466</v>
          </cell>
          <cell r="AS217">
            <v>2.3149676397170142</v>
          </cell>
          <cell r="AT217">
            <v>2.3913615718276757</v>
          </cell>
          <cell r="AU217">
            <v>2.4702765036979888</v>
          </cell>
          <cell r="AV217">
            <v>2.551795628320022</v>
          </cell>
          <cell r="AW217">
            <v>2.6219865812864538</v>
          </cell>
          <cell r="AX217">
            <v>2.6219865812864538</v>
          </cell>
          <cell r="AY217">
            <v>2.6167426081238809</v>
          </cell>
          <cell r="AZ217">
            <v>2.6062756376913856</v>
          </cell>
          <cell r="BA217">
            <v>2.5906379838652374</v>
          </cell>
          <cell r="BB217">
            <v>2.5699128799943156</v>
          </cell>
          <cell r="BC217">
            <v>2.5236544481544181</v>
          </cell>
          <cell r="BD217">
            <v>2.42775557912455</v>
          </cell>
          <cell r="BE217">
            <v>2.2626681997440805</v>
          </cell>
          <cell r="BF217">
            <v>2.0183000341717197</v>
          </cell>
          <cell r="BG217">
            <v>1.6994086287725876</v>
          </cell>
          <cell r="BH217">
            <v>1.3289375477001633</v>
          </cell>
          <cell r="BI217">
            <v>0.94620353396251589</v>
          </cell>
        </row>
        <row r="218">
          <cell r="Y218">
            <v>1567.5846848129866</v>
          </cell>
          <cell r="Z218">
            <v>1494.0237712727744</v>
          </cell>
          <cell r="AA218">
            <v>1456.7753593386615</v>
          </cell>
          <cell r="AB218">
            <v>1418.506371680138</v>
          </cell>
          <cell r="AC218">
            <v>1365.8030251507134</v>
          </cell>
          <cell r="AD218">
            <v>1294.7114069302518</v>
          </cell>
          <cell r="AE218">
            <v>1207.4518347758394</v>
          </cell>
          <cell r="AF218">
            <v>1115.9163289464072</v>
          </cell>
          <cell r="AG218">
            <v>1001.2691785042909</v>
          </cell>
          <cell r="AH218">
            <v>867.47609781602182</v>
          </cell>
          <cell r="AI218">
            <v>721.19674975098951</v>
          </cell>
          <cell r="AJ218">
            <v>568.45556855617872</v>
          </cell>
          <cell r="AK218">
            <v>417.43829327114207</v>
          </cell>
          <cell r="AL218">
            <v>279.97957004821359</v>
          </cell>
          <cell r="AM218">
            <v>168.08826141382428</v>
          </cell>
          <cell r="AN218">
            <v>87.68816044986076</v>
          </cell>
          <cell r="AO218">
            <v>38.268269707720584</v>
          </cell>
          <cell r="AP218">
            <v>13.238619760106909</v>
          </cell>
          <cell r="AS218">
            <v>0.45808321247464173</v>
          </cell>
          <cell r="AT218">
            <v>0.46861912636155845</v>
          </cell>
          <cell r="AU218">
            <v>0.48127184277332047</v>
          </cell>
          <cell r="AV218">
            <v>0.49137855147156018</v>
          </cell>
          <cell r="AW218">
            <v>0.49666330878179943</v>
          </cell>
          <cell r="AX218">
            <v>0.49666330878179943</v>
          </cell>
          <cell r="AY218">
            <v>0.49566998216423586</v>
          </cell>
          <cell r="AZ218">
            <v>0.49368730223557888</v>
          </cell>
          <cell r="BA218">
            <v>0.4907251784221654</v>
          </cell>
          <cell r="BB218">
            <v>0.48679937699478809</v>
          </cell>
          <cell r="BC218">
            <v>0.47803698820888191</v>
          </cell>
          <cell r="BD218">
            <v>0.45987158265694439</v>
          </cell>
          <cell r="BE218">
            <v>0.42860031503627216</v>
          </cell>
          <cell r="BF218">
            <v>0.38231148101235474</v>
          </cell>
          <cell r="BG218">
            <v>0.32190626701240266</v>
          </cell>
          <cell r="BH218">
            <v>0.2517307008036988</v>
          </cell>
          <cell r="BI218">
            <v>0.17923225897223349</v>
          </cell>
        </row>
        <row r="219">
          <cell r="Y219">
            <v>3920.9383887896388</v>
          </cell>
          <cell r="Z219">
            <v>3470.0767222026993</v>
          </cell>
          <cell r="AA219">
            <v>3242.6894693742729</v>
          </cell>
          <cell r="AB219">
            <v>2995.8549234374523</v>
          </cell>
          <cell r="AC219">
            <v>2674.2014249998056</v>
          </cell>
          <cell r="AD219">
            <v>2360.9717186012585</v>
          </cell>
          <cell r="AE219">
            <v>2061.0252908610305</v>
          </cell>
          <cell r="AF219">
            <v>1770.1525831888443</v>
          </cell>
          <cell r="AG219">
            <v>1433.6076594688275</v>
          </cell>
          <cell r="AH219">
            <v>1080.1214718467047</v>
          </cell>
          <cell r="AI219">
            <v>744.43945883066351</v>
          </cell>
          <cell r="AJ219">
            <v>459.10135984060787</v>
          </cell>
          <cell r="AK219">
            <v>244.63442206855464</v>
          </cell>
          <cell r="AL219">
            <v>107.5081670253121</v>
          </cell>
          <cell r="AM219">
            <v>36.795199656837653</v>
          </cell>
          <cell r="AN219">
            <v>8.7643735810824595</v>
          </cell>
          <cell r="AO219">
            <v>1.1443352136635694</v>
          </cell>
          <cell r="AP219">
            <v>2.515163354816875E-2</v>
          </cell>
          <cell r="AS219">
            <v>31.070134270090104</v>
          </cell>
          <cell r="AT219">
            <v>31.846887626842353</v>
          </cell>
          <cell r="AU219">
            <v>32.61121292988657</v>
          </cell>
          <cell r="AV219">
            <v>32.61121292988657</v>
          </cell>
          <cell r="AW219">
            <v>32.61121292988657</v>
          </cell>
          <cell r="AX219">
            <v>32.61121292988657</v>
          </cell>
          <cell r="AY219">
            <v>32.545990504026797</v>
          </cell>
          <cell r="AZ219">
            <v>32.415806542010692</v>
          </cell>
          <cell r="BA219">
            <v>32.221311702758626</v>
          </cell>
          <cell r="BB219">
            <v>31.963541209136558</v>
          </cell>
          <cell r="BC219">
            <v>31.388197467372098</v>
          </cell>
          <cell r="BD219">
            <v>30.195445963611956</v>
          </cell>
          <cell r="BE219">
            <v>28.14215563808634</v>
          </cell>
          <cell r="BF219">
            <v>25.102802829173012</v>
          </cell>
          <cell r="BG219">
            <v>21.136559982163671</v>
          </cell>
          <cell r="BH219">
            <v>16.528789906051987</v>
          </cell>
          <cell r="BI219">
            <v>11.768498413109011</v>
          </cell>
        </row>
        <row r="220">
          <cell r="Y220">
            <v>133.66592608149202</v>
          </cell>
          <cell r="Z220">
            <v>120.12140484544638</v>
          </cell>
          <cell r="AA220">
            <v>113.37619016384534</v>
          </cell>
          <cell r="AB220">
            <v>108.61511944917807</v>
          </cell>
          <cell r="AC220">
            <v>101.04812988894496</v>
          </cell>
          <cell r="AD220">
            <v>91.806222340785681</v>
          </cell>
          <cell r="AE220">
            <v>82.548696105359824</v>
          </cell>
          <cell r="AF220">
            <v>73.267663217093386</v>
          </cell>
          <cell r="AG220">
            <v>62.150787994164887</v>
          </cell>
          <cell r="AH220">
            <v>49.910363039507068</v>
          </cell>
          <cell r="AI220">
            <v>37.516354702306351</v>
          </cell>
          <cell r="AJ220">
            <v>25.963503158456678</v>
          </cell>
          <cell r="AK220">
            <v>16.133121970100508</v>
          </cell>
          <cell r="AL220">
            <v>8.7290265984982902</v>
          </cell>
          <cell r="AM220">
            <v>3.9774134907050804</v>
          </cell>
          <cell r="AN220">
            <v>1.4427818932764416</v>
          </cell>
          <cell r="AO220">
            <v>0.38225244268315633</v>
          </cell>
          <cell r="AP220">
            <v>6.2809218587169799E-2</v>
          </cell>
          <cell r="AS220">
            <v>6.7299707236868178</v>
          </cell>
          <cell r="AT220">
            <v>6.8309202845421195</v>
          </cell>
          <cell r="AU220">
            <v>7.094648940241278</v>
          </cell>
          <cell r="AV220">
            <v>7.2152579722253787</v>
          </cell>
          <cell r="AW220">
            <v>7.2272592008065351</v>
          </cell>
          <cell r="AX220">
            <v>7.2272592008065351</v>
          </cell>
          <cell r="AY220">
            <v>7.2128046824049221</v>
          </cell>
          <cell r="AZ220">
            <v>7.1839534636753024</v>
          </cell>
          <cell r="BA220">
            <v>7.1408497428932503</v>
          </cell>
          <cell r="BB220">
            <v>7.0837229449501038</v>
          </cell>
          <cell r="BC220">
            <v>6.956215931941002</v>
          </cell>
          <cell r="BD220">
            <v>6.6918797265272438</v>
          </cell>
          <cell r="BE220">
            <v>6.2368319051233909</v>
          </cell>
          <cell r="BF220">
            <v>5.5632540593700641</v>
          </cell>
          <cell r="BG220">
            <v>4.6842599179895936</v>
          </cell>
          <cell r="BH220">
            <v>3.6630912558678612</v>
          </cell>
          <cell r="BI220">
            <v>2.6081209741779161</v>
          </cell>
        </row>
        <row r="221">
          <cell r="Y221">
            <v>786.25921376206281</v>
          </cell>
          <cell r="Z221">
            <v>692.89862380992395</v>
          </cell>
          <cell r="AA221">
            <v>651.37950540481972</v>
          </cell>
          <cell r="AB221">
            <v>602.80381785229952</v>
          </cell>
          <cell r="AC221">
            <v>535.59814972254242</v>
          </cell>
          <cell r="AD221">
            <v>470.45476746496701</v>
          </cell>
          <cell r="AE221">
            <v>408.39170653588724</v>
          </cell>
          <cell r="AF221">
            <v>348.57378045274322</v>
          </cell>
          <cell r="AG221">
            <v>279.81130741476335</v>
          </cell>
          <cell r="AH221">
            <v>208.23341988238147</v>
          </cell>
          <cell r="AI221">
            <v>141.0975290010563</v>
          </cell>
          <cell r="AJ221">
            <v>85.036969104157336</v>
          </cell>
          <cell r="AK221">
            <v>43.911227521330389</v>
          </cell>
          <cell r="AL221">
            <v>18.46703841362207</v>
          </cell>
          <cell r="AM221">
            <v>5.930646913132497</v>
          </cell>
          <cell r="AN221">
            <v>1.2751513718960317</v>
          </cell>
          <cell r="AO221">
            <v>0.13459883877282525</v>
          </cell>
          <cell r="AP221">
            <v>-6.0755165991035944E-4</v>
          </cell>
          <cell r="AS221">
            <v>2.7592972879656843</v>
          </cell>
          <cell r="AT221">
            <v>2.8558726930444829</v>
          </cell>
          <cell r="AU221">
            <v>2.9415488738358175</v>
          </cell>
          <cell r="AV221">
            <v>2.9415488738358175</v>
          </cell>
          <cell r="AW221">
            <v>2.9415488738358175</v>
          </cell>
          <cell r="AX221">
            <v>2.9415488738358175</v>
          </cell>
          <cell r="AY221">
            <v>2.9356657760881459</v>
          </cell>
          <cell r="AZ221">
            <v>2.9239231129837933</v>
          </cell>
          <cell r="BA221">
            <v>2.9063795743058907</v>
          </cell>
          <cell r="BB221">
            <v>2.8831285377114435</v>
          </cell>
          <cell r="BC221">
            <v>2.8312322240326373</v>
          </cell>
          <cell r="BD221">
            <v>2.723645399519397</v>
          </cell>
          <cell r="BE221">
            <v>2.5384375123520777</v>
          </cell>
          <cell r="BF221">
            <v>2.2642862610180532</v>
          </cell>
          <cell r="BG221">
            <v>1.9065290317772006</v>
          </cell>
          <cell r="BH221">
            <v>1.4909057028497705</v>
          </cell>
          <cell r="BI221">
            <v>1.0615248604290362</v>
          </cell>
        </row>
        <row r="222">
          <cell r="Y222">
            <v>422.2974887072686</v>
          </cell>
          <cell r="Z222">
            <v>398.43151739847178</v>
          </cell>
          <cell r="AA222">
            <v>391.75409255246279</v>
          </cell>
          <cell r="AB222">
            <v>385.08814197367019</v>
          </cell>
          <cell r="AC222">
            <v>368.20221197762447</v>
          </cell>
          <cell r="AD222">
            <v>352.19143841086088</v>
          </cell>
          <cell r="AE222">
            <v>329.19274672386564</v>
          </cell>
          <cell r="AF222">
            <v>304.99239208775606</v>
          </cell>
          <cell r="AG222">
            <v>274.59424845619083</v>
          </cell>
          <cell r="AH222">
            <v>238.99148393014718</v>
          </cell>
          <cell r="AI222">
            <v>199.88464216603927</v>
          </cell>
          <cell r="AJ222">
            <v>158.75558600036194</v>
          </cell>
          <cell r="AK222">
            <v>117.70380659283899</v>
          </cell>
          <cell r="AL222">
            <v>79.90110548562113</v>
          </cell>
          <cell r="AM222">
            <v>48.693781183840514</v>
          </cell>
          <cell r="AN222">
            <v>25.887438540235021</v>
          </cell>
          <cell r="AO222">
            <v>11.575746004458846</v>
          </cell>
          <cell r="AP222">
            <v>4.1362750883897439</v>
          </cell>
          <cell r="AS222">
            <v>0.67673233597920668</v>
          </cell>
          <cell r="AT222">
            <v>0.69703430605858285</v>
          </cell>
          <cell r="AU222">
            <v>0.72143050677063325</v>
          </cell>
          <cell r="AV222">
            <v>0.73008767285188081</v>
          </cell>
          <cell r="AW222">
            <v>0.74307864342814867</v>
          </cell>
          <cell r="AX222">
            <v>0.74307864342814867</v>
          </cell>
          <cell r="AY222">
            <v>0.74159248614129236</v>
          </cell>
          <cell r="AZ222">
            <v>0.73862611619672724</v>
          </cell>
          <cell r="BA222">
            <v>0.73419435949954692</v>
          </cell>
          <cell r="BB222">
            <v>0.72832080462355053</v>
          </cell>
          <cell r="BC222">
            <v>0.71521103014032661</v>
          </cell>
          <cell r="BD222">
            <v>0.68803301099499414</v>
          </cell>
          <cell r="BE222">
            <v>0.64124676624733445</v>
          </cell>
          <cell r="BF222">
            <v>0.5719921154926223</v>
          </cell>
          <cell r="BG222">
            <v>0.48161736124478788</v>
          </cell>
          <cell r="BH222">
            <v>0.37662477649342402</v>
          </cell>
          <cell r="BI222">
            <v>0.26815684086331781</v>
          </cell>
        </row>
        <row r="223">
          <cell r="Y223">
            <v>1299.6451110609175</v>
          </cell>
          <cell r="Z223">
            <v>1181.0311666752646</v>
          </cell>
          <cell r="AA223">
            <v>1122.8065822122583</v>
          </cell>
          <cell r="AB223">
            <v>1059.5567876353607</v>
          </cell>
          <cell r="AC223">
            <v>976.30193173309067</v>
          </cell>
          <cell r="AD223">
            <v>892.61246302655059</v>
          </cell>
          <cell r="AE223">
            <v>809.62094849533355</v>
          </cell>
          <cell r="AF223">
            <v>725.56499258559893</v>
          </cell>
          <cell r="AG223">
            <v>623.83204159301795</v>
          </cell>
          <cell r="AH223">
            <v>510.25704013794962</v>
          </cell>
          <cell r="AI223">
            <v>393.10782025658295</v>
          </cell>
          <cell r="AJ223">
            <v>280.93971570575457</v>
          </cell>
          <cell r="AK223">
            <v>182.0301822482937</v>
          </cell>
          <cell r="AL223">
            <v>104.03780058774707</v>
          </cell>
          <cell r="AM223">
            <v>50.944501635711646</v>
          </cell>
          <cell r="AN223">
            <v>20.383325787253934</v>
          </cell>
          <cell r="AO223">
            <v>6.2220751460248751</v>
          </cell>
          <cell r="AP223">
            <v>1.2880519954853245</v>
          </cell>
          <cell r="AS223">
            <v>8.6006916200714176</v>
          </cell>
          <cell r="AT223">
            <v>8.7417119201190072</v>
          </cell>
          <cell r="AU223">
            <v>8.8850444441020642</v>
          </cell>
          <cell r="AV223">
            <v>8.8850444441020642</v>
          </cell>
          <cell r="AW223">
            <v>8.8850444441020642</v>
          </cell>
          <cell r="AX223">
            <v>8.8850444441020642</v>
          </cell>
          <cell r="AY223">
            <v>8.8672743552138602</v>
          </cell>
          <cell r="AZ223">
            <v>8.831805257793004</v>
          </cell>
          <cell r="BA223">
            <v>8.778814426246246</v>
          </cell>
          <cell r="BB223">
            <v>8.7085839108362766</v>
          </cell>
          <cell r="BC223">
            <v>8.551829400441223</v>
          </cell>
          <cell r="BD223">
            <v>8.2268598832244564</v>
          </cell>
          <cell r="BE223">
            <v>7.6674334111651925</v>
          </cell>
          <cell r="BF223">
            <v>6.8393506027593514</v>
          </cell>
          <cell r="BG223">
            <v>5.758733207523373</v>
          </cell>
          <cell r="BH223">
            <v>4.5033293682832767</v>
          </cell>
          <cell r="BI223">
            <v>3.2063705102176918</v>
          </cell>
        </row>
        <row r="224">
          <cell r="Y224">
            <v>280.44734179922801</v>
          </cell>
          <cell r="Z224">
            <v>261.852276303228</v>
          </cell>
          <cell r="AA224">
            <v>257.3278453781864</v>
          </cell>
          <cell r="AB224">
            <v>255.55598776832764</v>
          </cell>
          <cell r="AC224">
            <v>250.78968150748412</v>
          </cell>
          <cell r="AD224">
            <v>242.98428011306765</v>
          </cell>
          <cell r="AE224">
            <v>222.15404242603881</v>
          </cell>
          <cell r="AF224">
            <v>201.25588875749497</v>
          </cell>
          <cell r="AG224">
            <v>175.87831646265977</v>
          </cell>
          <cell r="AH224">
            <v>147.15513973792847</v>
          </cell>
          <cell r="AI224">
            <v>116.84718994218585</v>
          </cell>
          <cell r="AJ224">
            <v>87.517279347591852</v>
          </cell>
          <cell r="AK224">
            <v>61.173019310518093</v>
          </cell>
          <cell r="AL224">
            <v>39.358552732045297</v>
          </cell>
          <cell r="AM224">
            <v>22.990434557624255</v>
          </cell>
          <cell r="AN224">
            <v>11.865535330695376</v>
          </cell>
          <cell r="AO224">
            <v>5.1957218873427395</v>
          </cell>
          <cell r="AP224">
            <v>1.7979736945654001</v>
          </cell>
          <cell r="AS224">
            <v>1.996924142541971</v>
          </cell>
          <cell r="AT224">
            <v>2.0867857289563596</v>
          </cell>
          <cell r="AU224">
            <v>2.2188046028244122</v>
          </cell>
          <cell r="AV224">
            <v>2.3474952697882281</v>
          </cell>
          <cell r="AW224">
            <v>2.4696259927089108</v>
          </cell>
          <cell r="AX224">
            <v>2.4696259927089108</v>
          </cell>
          <cell r="AY224">
            <v>2.4696259927089108</v>
          </cell>
          <cell r="AZ224">
            <v>2.4696259927089108</v>
          </cell>
          <cell r="BA224">
            <v>2.4696259927089108</v>
          </cell>
          <cell r="BB224">
            <v>2.4696259927089108</v>
          </cell>
          <cell r="BC224">
            <v>2.4696259927089108</v>
          </cell>
          <cell r="BD224">
            <v>2.4696259927089108</v>
          </cell>
          <cell r="BE224">
            <v>2.4696259927089108</v>
          </cell>
          <cell r="BF224">
            <v>2.4696259927089108</v>
          </cell>
          <cell r="BG224">
            <v>2.4696259927089108</v>
          </cell>
          <cell r="BH224">
            <v>2.4696259927089108</v>
          </cell>
          <cell r="BI224">
            <v>2.4696259927089108</v>
          </cell>
        </row>
        <row r="240">
          <cell r="Y240">
            <v>581.24862850519014</v>
          </cell>
          <cell r="Z240">
            <v>582.99237439070566</v>
          </cell>
          <cell r="AA240">
            <v>591.73726000656609</v>
          </cell>
          <cell r="AB240">
            <v>608.85492611509119</v>
          </cell>
          <cell r="AC240">
            <v>623.40597341181262</v>
          </cell>
          <cell r="AD240">
            <v>636.4664776949752</v>
          </cell>
          <cell r="AE240">
            <v>649.16173256173249</v>
          </cell>
          <cell r="AF240">
            <v>10.269016866646844</v>
          </cell>
          <cell r="AG240">
            <v>11.661211243948237</v>
          </cell>
          <cell r="AH240">
            <v>11.845416187265004</v>
          </cell>
          <cell r="AI240">
            <v>11.341872253594167</v>
          </cell>
          <cell r="AJ240">
            <v>10.830774349221649</v>
          </cell>
          <cell r="AK240">
            <v>10.739660954282257</v>
          </cell>
          <cell r="AL240" t="e">
            <v>#REF!</v>
          </cell>
          <cell r="AM240" t="e">
            <v>#REF!</v>
          </cell>
          <cell r="AN240" t="e">
            <v>#REF!</v>
          </cell>
          <cell r="AO240" t="e">
            <v>#REF!</v>
          </cell>
          <cell r="AP240" t="e">
            <v>#REF!</v>
          </cell>
          <cell r="AR240">
            <v>0.47882842736883524</v>
          </cell>
          <cell r="AS240">
            <v>0.48840499591621195</v>
          </cell>
          <cell r="AT240">
            <v>0.49817309583453617</v>
          </cell>
          <cell r="AU240">
            <v>0.5081365577512269</v>
          </cell>
          <cell r="AV240">
            <v>0.51829928890625143</v>
          </cell>
          <cell r="AW240">
            <v>0.52866527468437652</v>
          </cell>
          <cell r="AX240">
            <v>0.53923858017806403</v>
          </cell>
          <cell r="AY240">
            <v>0.55002335178162531</v>
          </cell>
          <cell r="AZ240">
            <v>0.56102381881725782</v>
          </cell>
          <cell r="BA240">
            <v>0.57224429519360298</v>
          </cell>
          <cell r="BB240">
            <v>0.58368918109747503</v>
          </cell>
          <cell r="BC240">
            <v>0.59536296471942451</v>
          </cell>
          <cell r="BD240">
            <v>0.60727022401381303</v>
          </cell>
          <cell r="BE240">
            <v>0.61941562849408927</v>
          </cell>
          <cell r="BF240">
            <v>0.63180394106397109</v>
          </cell>
          <cell r="BG240">
            <v>0.64444001988525057</v>
          </cell>
          <cell r="BH240">
            <v>0.65732882028295558</v>
          </cell>
          <cell r="BI240">
            <v>0.67047539668861467</v>
          </cell>
        </row>
        <row r="241">
          <cell r="Y241">
            <v>1323.5183470204013</v>
          </cell>
          <cell r="Z241">
            <v>2791.3001938660263</v>
          </cell>
          <cell r="AA241">
            <v>2880.6218000697399</v>
          </cell>
          <cell r="AB241">
            <v>2961.057410910571</v>
          </cell>
          <cell r="AC241">
            <v>3019.9226628053543</v>
          </cell>
          <cell r="AD241">
            <v>3080.1650626415658</v>
          </cell>
          <cell r="AE241">
            <v>3123.087133342392</v>
          </cell>
          <cell r="AF241">
            <v>69.981057294890419</v>
          </cell>
          <cell r="AG241">
            <v>34.619280897917449</v>
          </cell>
          <cell r="AH241">
            <v>39.474164641130351</v>
          </cell>
          <cell r="AI241">
            <v>55.155430082093488</v>
          </cell>
          <cell r="AJ241">
            <v>49.597655248742072</v>
          </cell>
          <cell r="AK241">
            <v>50.254653296811227</v>
          </cell>
          <cell r="AL241" t="e">
            <v>#REF!</v>
          </cell>
          <cell r="AM241" t="e">
            <v>#REF!</v>
          </cell>
          <cell r="AN241" t="e">
            <v>#REF!</v>
          </cell>
          <cell r="AO241" t="e">
            <v>#REF!</v>
          </cell>
          <cell r="AP241" t="e">
            <v>#REF!</v>
          </cell>
          <cell r="AR241">
            <v>1.990680034736596</v>
          </cell>
          <cell r="AS241">
            <v>2.0304936354313279</v>
          </cell>
          <cell r="AT241">
            <v>2.0711035081399545</v>
          </cell>
          <cell r="AU241">
            <v>2.1125255783027534</v>
          </cell>
          <cell r="AV241">
            <v>2.1547760898688084</v>
          </cell>
          <cell r="AW241">
            <v>2.1978716116661845</v>
          </cell>
          <cell r="AX241">
            <v>2.2418290438995081</v>
          </cell>
          <cell r="AY241">
            <v>2.2866656247774984</v>
          </cell>
          <cell r="AZ241">
            <v>2.3323989372730485</v>
          </cell>
          <cell r="BA241">
            <v>2.3790469160185097</v>
          </cell>
          <cell r="BB241">
            <v>2.42662785433888</v>
          </cell>
          <cell r="BC241">
            <v>2.4751604114256578</v>
          </cell>
          <cell r="BD241">
            <v>2.524663619654171</v>
          </cell>
          <cell r="BE241">
            <v>2.5751568920472545</v>
          </cell>
          <cell r="BF241">
            <v>2.6266600298881997</v>
          </cell>
          <cell r="BG241">
            <v>2.6791932304859638</v>
          </cell>
          <cell r="BH241">
            <v>2.7327770950956833</v>
          </cell>
          <cell r="BI241">
            <v>2.7874326369975972</v>
          </cell>
        </row>
        <row r="242">
          <cell r="Y242">
            <v>496.83233250215335</v>
          </cell>
          <cell r="Z242">
            <v>510.74363781221365</v>
          </cell>
          <cell r="AA242">
            <v>516.36181782814788</v>
          </cell>
          <cell r="AB242">
            <v>528.18595677883832</v>
          </cell>
          <cell r="AC242">
            <v>536.56329077601788</v>
          </cell>
          <cell r="AD242">
            <v>554.25550255617964</v>
          </cell>
          <cell r="AE242">
            <v>573.64066824022848</v>
          </cell>
          <cell r="AF242">
            <v>3.4651109653313759</v>
          </cell>
          <cell r="AG242">
            <v>1.9828836021058813</v>
          </cell>
          <cell r="AH242">
            <v>0.88697118875496572</v>
          </cell>
          <cell r="AI242">
            <v>0.98682545709342684</v>
          </cell>
          <cell r="AJ242">
            <v>0.77124557346284106</v>
          </cell>
          <cell r="AK242">
            <v>0.78299279358203422</v>
          </cell>
          <cell r="AL242" t="e">
            <v>#REF!</v>
          </cell>
          <cell r="AM242" t="e">
            <v>#REF!</v>
          </cell>
          <cell r="AN242" t="e">
            <v>#REF!</v>
          </cell>
          <cell r="AO242" t="e">
            <v>#REF!</v>
          </cell>
          <cell r="AP242" t="e">
            <v>#REF!</v>
          </cell>
          <cell r="AR242">
            <v>7.8008447341311413</v>
          </cell>
          <cell r="AS242">
            <v>7.8008447341311413</v>
          </cell>
          <cell r="AT242">
            <v>7.8008447341311413</v>
          </cell>
          <cell r="AU242">
            <v>7.8008447341311413</v>
          </cell>
          <cell r="AV242">
            <v>7.8008447341311413</v>
          </cell>
          <cell r="AW242">
            <v>7.8008447341311413</v>
          </cell>
          <cell r="AX242">
            <v>7.8008447341311413</v>
          </cell>
          <cell r="AY242">
            <v>7.8008447341311413</v>
          </cell>
          <cell r="AZ242">
            <v>7.8008447341311413</v>
          </cell>
          <cell r="BA242">
            <v>7.8008447341311413</v>
          </cell>
          <cell r="BB242">
            <v>7.8008447341311413</v>
          </cell>
          <cell r="BC242">
            <v>7.8008447341311413</v>
          </cell>
          <cell r="BD242">
            <v>7.8008447341311413</v>
          </cell>
          <cell r="BE242">
            <v>7.8008447341311413</v>
          </cell>
          <cell r="BF242">
            <v>7.8008447341311413</v>
          </cell>
          <cell r="BG242">
            <v>7.8008447341311413</v>
          </cell>
          <cell r="BH242">
            <v>7.8008447341311413</v>
          </cell>
          <cell r="BI242">
            <v>7.8008447341311413</v>
          </cell>
        </row>
        <row r="243">
          <cell r="Y243">
            <v>169.85144597855836</v>
          </cell>
          <cell r="Z243">
            <v>179.0234240614005</v>
          </cell>
          <cell r="AA243">
            <v>182.42486911856707</v>
          </cell>
          <cell r="AB243">
            <v>188.80183855686005</v>
          </cell>
          <cell r="AC243">
            <v>196.15966405369616</v>
          </cell>
          <cell r="AD243">
            <v>203.4138173717393</v>
          </cell>
          <cell r="AE243">
            <v>208.49021726530702</v>
          </cell>
          <cell r="AF243">
            <v>19.285456611114078</v>
          </cell>
          <cell r="AG243">
            <v>7.8390813318833654</v>
          </cell>
          <cell r="AH243">
            <v>8.4412593093751802</v>
          </cell>
          <cell r="AI243">
            <v>8.8255160456766255</v>
          </cell>
          <cell r="AJ243">
            <v>9.3168389895155403</v>
          </cell>
          <cell r="AK243">
            <v>9.8108149426461857</v>
          </cell>
          <cell r="AL243" t="e">
            <v>#REF!</v>
          </cell>
          <cell r="AM243" t="e">
            <v>#REF!</v>
          </cell>
          <cell r="AN243" t="e">
            <v>#REF!</v>
          </cell>
          <cell r="AO243" t="e">
            <v>#REF!</v>
          </cell>
          <cell r="AP243" t="e">
            <v>#REF!</v>
          </cell>
          <cell r="AR243">
            <v>1.9709498469205404</v>
          </cell>
          <cell r="AS243">
            <v>2.0103688438589513</v>
          </cell>
          <cell r="AT243">
            <v>2.0505762207361302</v>
          </cell>
          <cell r="AU243">
            <v>2.0915877451508527</v>
          </cell>
          <cell r="AV243">
            <v>2.1334195000538698</v>
          </cell>
          <cell r="AW243">
            <v>2.1760878900549474</v>
          </cell>
          <cell r="AX243">
            <v>2.2196096478560463</v>
          </cell>
          <cell r="AY243">
            <v>2.2640018408131675</v>
          </cell>
          <cell r="AZ243">
            <v>2.3092818776294308</v>
          </cell>
          <cell r="BA243">
            <v>2.3554675151820197</v>
          </cell>
          <cell r="BB243">
            <v>2.4025768654856603</v>
          </cell>
          <cell r="BC243">
            <v>2.4506284027953735</v>
          </cell>
          <cell r="BD243">
            <v>2.499640970851281</v>
          </cell>
          <cell r="BE243">
            <v>2.5496337902683068</v>
          </cell>
          <cell r="BF243">
            <v>2.6006264660736731</v>
          </cell>
          <cell r="BG243">
            <v>2.6526389953951468</v>
          </cell>
          <cell r="BH243">
            <v>2.7056917753030496</v>
          </cell>
          <cell r="BI243">
            <v>2.7598056108091105</v>
          </cell>
        </row>
        <row r="244">
          <cell r="Y244">
            <v>4.2</v>
          </cell>
          <cell r="Z244">
            <v>4.6191644910206602</v>
          </cell>
          <cell r="AA244">
            <v>4.7577394257512795</v>
          </cell>
          <cell r="AB244">
            <v>4.8858091622858444</v>
          </cell>
          <cell r="AC244">
            <v>5.0271217965181112</v>
          </cell>
          <cell r="AD244">
            <v>5.1022207423223636</v>
          </cell>
          <cell r="AE244">
            <v>5.1784321160107414</v>
          </cell>
          <cell r="AF244">
            <v>0.21840925001241152</v>
          </cell>
          <cell r="AG244">
            <v>0.2382069022195609</v>
          </cell>
          <cell r="AH244">
            <v>0.2592654540991346</v>
          </cell>
          <cell r="AI244">
            <v>0.28407710642263201</v>
          </cell>
          <cell r="AJ244">
            <v>0.30818862368725297</v>
          </cell>
          <cell r="AK244">
            <v>0.33363347404264498</v>
          </cell>
          <cell r="AL244" t="e">
            <v>#REF!</v>
          </cell>
          <cell r="AM244" t="e">
            <v>#REF!</v>
          </cell>
          <cell r="AN244" t="e">
            <v>#REF!</v>
          </cell>
          <cell r="AO244" t="e">
            <v>#REF!</v>
          </cell>
          <cell r="AP244" t="e">
            <v>#REF!</v>
          </cell>
          <cell r="AR244">
            <v>0.27256702917581299</v>
          </cell>
          <cell r="AS244">
            <v>0.27801836975932925</v>
          </cell>
          <cell r="AT244">
            <v>0.28357873715451587</v>
          </cell>
          <cell r="AU244">
            <v>0.28925031189760619</v>
          </cell>
          <cell r="AV244">
            <v>0.29503531813555833</v>
          </cell>
          <cell r="AW244">
            <v>0.30093602449826951</v>
          </cell>
          <cell r="AX244">
            <v>0.30695474498823488</v>
          </cell>
          <cell r="AY244">
            <v>0.3130938398879996</v>
          </cell>
          <cell r="AZ244">
            <v>0.31935571668575963</v>
          </cell>
          <cell r="BA244">
            <v>0.32574283101947482</v>
          </cell>
          <cell r="BB244">
            <v>0.3322576876398643</v>
          </cell>
          <cell r="BC244">
            <v>0.33890284139266158</v>
          </cell>
          <cell r="BD244">
            <v>0.34568089822051484</v>
          </cell>
          <cell r="BE244">
            <v>0.35259451618492516</v>
          </cell>
          <cell r="BF244">
            <v>0.35964640650862367</v>
          </cell>
          <cell r="BG244">
            <v>0.36683933463879614</v>
          </cell>
          <cell r="BH244">
            <v>0.37417612133157208</v>
          </cell>
          <cell r="BI244">
            <v>0.38165964375820355</v>
          </cell>
        </row>
        <row r="245">
          <cell r="Y245">
            <v>558.16999553323978</v>
          </cell>
          <cell r="Z245">
            <v>586.07849530990177</v>
          </cell>
          <cell r="AA245">
            <v>600.73045769264922</v>
          </cell>
          <cell r="AB245">
            <v>617.50465599734537</v>
          </cell>
          <cell r="AC245">
            <v>636.60573751987818</v>
          </cell>
          <cell r="AD245">
            <v>656.32102123600794</v>
          </cell>
          <cell r="AE245">
            <v>677.30321526099101</v>
          </cell>
          <cell r="AF245">
            <v>44.340676445563574</v>
          </cell>
          <cell r="AG245">
            <v>30.980797043227252</v>
          </cell>
          <cell r="AH245">
            <v>29.946357860250878</v>
          </cell>
          <cell r="AI245">
            <v>30.176462736238811</v>
          </cell>
          <cell r="AJ245">
            <v>29.632721876394466</v>
          </cell>
          <cell r="AK245">
            <v>29.885129244099094</v>
          </cell>
          <cell r="AL245" t="e">
            <v>#REF!</v>
          </cell>
          <cell r="AM245" t="e">
            <v>#REF!</v>
          </cell>
          <cell r="AN245" t="e">
            <v>#REF!</v>
          </cell>
          <cell r="AO245" t="e">
            <v>#REF!</v>
          </cell>
          <cell r="AP245" t="e">
            <v>#REF!</v>
          </cell>
          <cell r="AR245">
            <v>2.5559084912343706</v>
          </cell>
          <cell r="AS245">
            <v>2.607026661059058</v>
          </cell>
          <cell r="AT245">
            <v>2.6591671942802391</v>
          </cell>
          <cell r="AU245">
            <v>2.7123505381658437</v>
          </cell>
          <cell r="AV245">
            <v>2.7665975489291608</v>
          </cell>
          <cell r="AW245">
            <v>2.821929499907744</v>
          </cell>
          <cell r="AX245">
            <v>2.8783680899058988</v>
          </cell>
          <cell r="AY245">
            <v>2.9359354517040166</v>
          </cell>
          <cell r="AZ245">
            <v>2.9946541607380968</v>
          </cell>
          <cell r="BA245">
            <v>3.0545472439528587</v>
          </cell>
          <cell r="BB245">
            <v>3.115638188831916</v>
          </cell>
          <cell r="BC245">
            <v>3.1779509526085543</v>
          </cell>
          <cell r="BD245">
            <v>3.2415099716607254</v>
          </cell>
          <cell r="BE245">
            <v>3.30634017109394</v>
          </cell>
          <cell r="BF245">
            <v>3.3724669745158189</v>
          </cell>
          <cell r="BG245">
            <v>3.4399163140061355</v>
          </cell>
          <cell r="BH245">
            <v>3.5087146402862581</v>
          </cell>
          <cell r="BI245">
            <v>3.5788889330919833</v>
          </cell>
        </row>
        <row r="246">
          <cell r="Y246">
            <v>820.30555400377796</v>
          </cell>
          <cell r="Z246">
            <v>849.83655394791401</v>
          </cell>
          <cell r="AA246">
            <v>875.33165056635153</v>
          </cell>
          <cell r="AB246">
            <v>890.97809851083503</v>
          </cell>
          <cell r="AC246">
            <v>911.37635670847237</v>
          </cell>
          <cell r="AD246">
            <v>951.47168362073614</v>
          </cell>
          <cell r="AE246">
            <v>994.28245161110522</v>
          </cell>
          <cell r="AF246">
            <v>33.51368362298669</v>
          </cell>
          <cell r="AG246">
            <v>38.759714013170054</v>
          </cell>
          <cell r="AH246">
            <v>41.99087345615547</v>
          </cell>
          <cell r="AI246">
            <v>43.830129175518579</v>
          </cell>
          <cell r="AJ246">
            <v>46.498170864621969</v>
          </cell>
          <cell r="AK246">
            <v>50.206730018871831</v>
          </cell>
          <cell r="AL246" t="e">
            <v>#REF!</v>
          </cell>
          <cell r="AM246" t="e">
            <v>#REF!</v>
          </cell>
          <cell r="AN246" t="e">
            <v>#REF!</v>
          </cell>
          <cell r="AO246" t="e">
            <v>#REF!</v>
          </cell>
          <cell r="AP246" t="e">
            <v>#REF!</v>
          </cell>
          <cell r="AR246">
            <v>3.0352589215630927</v>
          </cell>
          <cell r="AS246">
            <v>3.0959640999943545</v>
          </cell>
          <cell r="AT246">
            <v>3.1578833819942416</v>
          </cell>
          <cell r="AU246">
            <v>3.2210410496341266</v>
          </cell>
          <cell r="AV246">
            <v>3.2854618706268091</v>
          </cell>
          <cell r="AW246">
            <v>3.3511711080393454</v>
          </cell>
          <cell r="AX246">
            <v>3.4181945302001324</v>
          </cell>
          <cell r="AY246">
            <v>3.4865584208041351</v>
          </cell>
          <cell r="AZ246">
            <v>3.556289589220218</v>
          </cell>
          <cell r="BA246">
            <v>3.6274153810046226</v>
          </cell>
          <cell r="BB246">
            <v>3.6999636886247149</v>
          </cell>
          <cell r="BC246">
            <v>3.7739629623972091</v>
          </cell>
          <cell r="BD246">
            <v>3.8494422216451532</v>
          </cell>
          <cell r="BE246">
            <v>3.9264310660780564</v>
          </cell>
          <cell r="BF246">
            <v>4.0049596873996176</v>
          </cell>
          <cell r="BG246">
            <v>4.0850588811476101</v>
          </cell>
          <cell r="BH246">
            <v>4.1667600587705627</v>
          </cell>
          <cell r="BI246">
            <v>4.250095259945974</v>
          </cell>
        </row>
        <row r="247">
          <cell r="Y247">
            <v>653.6588003529464</v>
          </cell>
          <cell r="Z247">
            <v>702.02955157906445</v>
          </cell>
          <cell r="AA247">
            <v>735.72697005485952</v>
          </cell>
          <cell r="AB247">
            <v>776.230899493876</v>
          </cell>
          <cell r="AC247">
            <v>815.84106664401088</v>
          </cell>
          <cell r="AD247">
            <v>853.36819429132629</v>
          </cell>
          <cell r="AE247">
            <v>893.47486774387096</v>
          </cell>
          <cell r="AF247">
            <v>36.985554037239744</v>
          </cell>
          <cell r="AG247">
            <v>41.564283905635769</v>
          </cell>
          <cell r="AH247">
            <v>46.055063009363977</v>
          </cell>
          <cell r="AI247">
            <v>49.257843803896293</v>
          </cell>
          <cell r="AJ247">
            <v>53.198402226909636</v>
          </cell>
          <cell r="AK247">
            <v>56.964116396113674</v>
          </cell>
          <cell r="AL247" t="e">
            <v>#REF!</v>
          </cell>
          <cell r="AM247" t="e">
            <v>#REF!</v>
          </cell>
          <cell r="AN247" t="e">
            <v>#REF!</v>
          </cell>
          <cell r="AO247" t="e">
            <v>#REF!</v>
          </cell>
          <cell r="AP247" t="e">
            <v>#REF!</v>
          </cell>
          <cell r="AR247">
            <v>2.9631747768844696</v>
          </cell>
          <cell r="AS247">
            <v>3.0224382724221592</v>
          </cell>
          <cell r="AT247">
            <v>3.0828870378706026</v>
          </cell>
          <cell r="AU247">
            <v>3.1445447786280147</v>
          </cell>
          <cell r="AV247">
            <v>3.2074356742005752</v>
          </cell>
          <cell r="AW247">
            <v>3.2715843876845869</v>
          </cell>
          <cell r="AX247">
            <v>3.3370160754382789</v>
          </cell>
          <cell r="AY247">
            <v>3.4037563969470446</v>
          </cell>
          <cell r="AZ247">
            <v>3.4718315248859857</v>
          </cell>
          <cell r="BA247">
            <v>3.5412681553837055</v>
          </cell>
          <cell r="BB247">
            <v>3.6120935184913798</v>
          </cell>
          <cell r="BC247">
            <v>3.6843353888612076</v>
          </cell>
          <cell r="BD247">
            <v>3.7580220966384319</v>
          </cell>
          <cell r="BE247">
            <v>3.8331825385712004</v>
          </cell>
          <cell r="BF247">
            <v>3.9098461893426246</v>
          </cell>
          <cell r="BG247">
            <v>3.9880431131294771</v>
          </cell>
          <cell r="BH247">
            <v>4.0678039753920672</v>
          </cell>
          <cell r="BI247">
            <v>4.1491600548999088</v>
          </cell>
        </row>
        <row r="248">
          <cell r="Y248">
            <v>1806.7514390135939</v>
          </cell>
          <cell r="Z248">
            <v>2018.1413573781842</v>
          </cell>
          <cell r="AA248">
            <v>2159.4112523946574</v>
          </cell>
          <cell r="AB248">
            <v>2332.5382565568093</v>
          </cell>
          <cell r="AC248">
            <v>2533.5963257962649</v>
          </cell>
          <cell r="AD248">
            <v>2756.7516109818534</v>
          </cell>
          <cell r="AE248">
            <v>3005.0806394647925</v>
          </cell>
          <cell r="AF248">
            <v>86.964292248861128</v>
          </cell>
          <cell r="AG248">
            <v>97.683054608892789</v>
          </cell>
          <cell r="AH248">
            <v>109.43084321808868</v>
          </cell>
          <cell r="AI248">
            <v>116.56516967784086</v>
          </cell>
          <cell r="AJ248">
            <v>127.5860707105401</v>
          </cell>
          <cell r="AK248">
            <v>137.84756727670057</v>
          </cell>
          <cell r="AL248" t="e">
            <v>#REF!</v>
          </cell>
          <cell r="AM248" t="e">
            <v>#REF!</v>
          </cell>
          <cell r="AN248" t="e">
            <v>#REF!</v>
          </cell>
          <cell r="AO248" t="e">
            <v>#REF!</v>
          </cell>
          <cell r="AP248" t="e">
            <v>#REF!</v>
          </cell>
          <cell r="AR248">
            <v>3.0501431141168038</v>
          </cell>
          <cell r="AS248">
            <v>3.1111459763991398</v>
          </cell>
          <cell r="AT248">
            <v>3.1733688959271227</v>
          </cell>
          <cell r="AU248">
            <v>3.2368362738456651</v>
          </cell>
          <cell r="AV248">
            <v>3.3015729993225786</v>
          </cell>
          <cell r="AW248">
            <v>3.3676044593090304</v>
          </cell>
          <cell r="AX248">
            <v>3.4349565484952111</v>
          </cell>
          <cell r="AY248">
            <v>3.5036556794651155</v>
          </cell>
          <cell r="AZ248">
            <v>3.5737287930544177</v>
          </cell>
          <cell r="BA248">
            <v>3.6452033689155061</v>
          </cell>
          <cell r="BB248">
            <v>3.7181074362938165</v>
          </cell>
          <cell r="BC248">
            <v>3.7924695850196928</v>
          </cell>
          <cell r="BD248">
            <v>3.8683189767200865</v>
          </cell>
          <cell r="BE248">
            <v>3.9456853562544882</v>
          </cell>
          <cell r="BF248">
            <v>4.0245990633795783</v>
          </cell>
          <cell r="BG248">
            <v>4.1050910446471702</v>
          </cell>
          <cell r="BH248">
            <v>4.1871928655401138</v>
          </cell>
          <cell r="BI248">
            <v>4.2709367228509159</v>
          </cell>
        </row>
        <row r="249">
          <cell r="Y249">
            <v>396.91979598081855</v>
          </cell>
          <cell r="Z249">
            <v>408.8273898602431</v>
          </cell>
          <cell r="AA249">
            <v>425.99814023437341</v>
          </cell>
          <cell r="AB249">
            <v>449.02254019876358</v>
          </cell>
          <cell r="AC249">
            <v>475.54509274146562</v>
          </cell>
          <cell r="AD249">
            <v>504.56608527677793</v>
          </cell>
          <cell r="AE249">
            <v>535.86268911306593</v>
          </cell>
          <cell r="AF249">
            <v>20.245313016175473</v>
          </cell>
          <cell r="AG249">
            <v>22.970259489908418</v>
          </cell>
          <cell r="AH249">
            <v>25.002105498325207</v>
          </cell>
          <cell r="AI249">
            <v>27.430770536051686</v>
          </cell>
          <cell r="AJ249">
            <v>29.896285094929155</v>
          </cell>
          <cell r="AK249">
            <v>32.317807206541815</v>
          </cell>
          <cell r="AL249" t="e">
            <v>#REF!</v>
          </cell>
          <cell r="AM249" t="e">
            <v>#REF!</v>
          </cell>
          <cell r="AN249" t="e">
            <v>#REF!</v>
          </cell>
          <cell r="AO249" t="e">
            <v>#REF!</v>
          </cell>
          <cell r="AP249" t="e">
            <v>#REF!</v>
          </cell>
          <cell r="AR249">
            <v>3.1724395660395981</v>
          </cell>
          <cell r="AS249">
            <v>3.2358883573603903</v>
          </cell>
          <cell r="AT249">
            <v>3.3006061245075982</v>
          </cell>
          <cell r="AU249">
            <v>3.3666182469977501</v>
          </cell>
          <cell r="AV249">
            <v>3.4339506119377052</v>
          </cell>
          <cell r="AW249">
            <v>3.5026296241764592</v>
          </cell>
          <cell r="AX249">
            <v>3.5726822166599885</v>
          </cell>
          <cell r="AY249">
            <v>3.6441358609931882</v>
          </cell>
          <cell r="AZ249">
            <v>3.717018578213052</v>
          </cell>
          <cell r="BA249">
            <v>3.791358949777313</v>
          </cell>
          <cell r="BB249">
            <v>3.8671861287728593</v>
          </cell>
          <cell r="BC249">
            <v>3.9445298513483165</v>
          </cell>
          <cell r="BD249">
            <v>4.0234204483752825</v>
          </cell>
          <cell r="BE249">
            <v>4.1038888573427883</v>
          </cell>
          <cell r="BF249">
            <v>4.1859666344896445</v>
          </cell>
          <cell r="BG249">
            <v>4.2696859671794378</v>
          </cell>
          <cell r="BH249">
            <v>4.3550796865230268</v>
          </cell>
          <cell r="BI249">
            <v>4.4421812802534877</v>
          </cell>
        </row>
        <row r="250">
          <cell r="Y250">
            <v>324.28402483758845</v>
          </cell>
          <cell r="Z250">
            <v>341.47107815398061</v>
          </cell>
          <cell r="AA250">
            <v>355.1299212801398</v>
          </cell>
          <cell r="AB250">
            <v>376.46506053548762</v>
          </cell>
          <cell r="AC250">
            <v>403.24113796607423</v>
          </cell>
          <cell r="AD250">
            <v>433.10181951666436</v>
          </cell>
          <cell r="AE250">
            <v>465.60681496536051</v>
          </cell>
          <cell r="AF250">
            <v>35.867345054832313</v>
          </cell>
          <cell r="AG250">
            <v>42.650858915228788</v>
          </cell>
          <cell r="AH250">
            <v>46.905609969230284</v>
          </cell>
          <cell r="AI250">
            <v>53.635576764793889</v>
          </cell>
          <cell r="AJ250">
            <v>61.302348600784327</v>
          </cell>
          <cell r="AK250">
            <v>67.7184072911773</v>
          </cell>
          <cell r="AL250" t="e">
            <v>#REF!</v>
          </cell>
          <cell r="AM250" t="e">
            <v>#REF!</v>
          </cell>
          <cell r="AN250" t="e">
            <v>#REF!</v>
          </cell>
          <cell r="AO250" t="e">
            <v>#REF!</v>
          </cell>
          <cell r="AP250" t="e">
            <v>#REF!</v>
          </cell>
          <cell r="AR250">
            <v>4.2942158563236035</v>
          </cell>
          <cell r="AS250">
            <v>4.3801001734500753</v>
          </cell>
          <cell r="AT250">
            <v>4.4677021769190768</v>
          </cell>
          <cell r="AU250">
            <v>4.5570562204574587</v>
          </cell>
          <cell r="AV250">
            <v>4.6481973448666078</v>
          </cell>
          <cell r="AW250">
            <v>4.7411612917639401</v>
          </cell>
          <cell r="AX250">
            <v>4.8359845175992193</v>
          </cell>
          <cell r="AY250">
            <v>4.932704207951204</v>
          </cell>
          <cell r="AZ250">
            <v>5.0313582921102284</v>
          </cell>
          <cell r="BA250">
            <v>5.1319854579524335</v>
          </cell>
          <cell r="BB250">
            <v>5.2346251671114823</v>
          </cell>
          <cell r="BC250">
            <v>5.3393176704537124</v>
          </cell>
          <cell r="BD250">
            <v>5.4461040238627865</v>
          </cell>
          <cell r="BE250">
            <v>5.5550261043400422</v>
          </cell>
          <cell r="BF250">
            <v>5.6661266264268431</v>
          </cell>
          <cell r="BG250">
            <v>5.77944915895538</v>
          </cell>
          <cell r="BH250">
            <v>5.8950381421344877</v>
          </cell>
          <cell r="BI250">
            <v>6.0129389049771778</v>
          </cell>
        </row>
        <row r="251">
          <cell r="Y251">
            <v>256.41998245933939</v>
          </cell>
          <cell r="Z251">
            <v>237.18848377488894</v>
          </cell>
          <cell r="AA251">
            <v>232.44471409939123</v>
          </cell>
          <cell r="AB251">
            <v>231.22767921517485</v>
          </cell>
          <cell r="AC251">
            <v>234.89508360811158</v>
          </cell>
          <cell r="AD251">
            <v>242.87567217119542</v>
          </cell>
          <cell r="AE251">
            <v>251.37028363459018</v>
          </cell>
          <cell r="AF251">
            <v>4.3772141686263746</v>
          </cell>
          <cell r="AG251">
            <v>4.7632622209323046</v>
          </cell>
          <cell r="AH251">
            <v>5.2564247157068076</v>
          </cell>
          <cell r="AI251">
            <v>5.633671813658224</v>
          </cell>
          <cell r="AJ251">
            <v>6.0135007445910951</v>
          </cell>
          <cell r="AK251">
            <v>6.4062945588961826</v>
          </cell>
          <cell r="AL251" t="e">
            <v>#REF!</v>
          </cell>
          <cell r="AM251" t="e">
            <v>#REF!</v>
          </cell>
          <cell r="AN251" t="e">
            <v>#REF!</v>
          </cell>
          <cell r="AO251" t="e">
            <v>#REF!</v>
          </cell>
          <cell r="AP251" t="e">
            <v>#REF!</v>
          </cell>
          <cell r="AR251">
            <v>6.0602414813269059</v>
          </cell>
          <cell r="AS251">
            <v>6.1814463109534445</v>
          </cell>
          <cell r="AT251">
            <v>6.3050752371725132</v>
          </cell>
          <cell r="AU251">
            <v>6.4311767419159631</v>
          </cell>
          <cell r="AV251">
            <v>6.5598002767542827</v>
          </cell>
          <cell r="AW251">
            <v>6.690996282289368</v>
          </cell>
          <cell r="AX251">
            <v>6.8248162079351555</v>
          </cell>
          <cell r="AY251">
            <v>6.9613125320938591</v>
          </cell>
          <cell r="AZ251">
            <v>7.100538782735736</v>
          </cell>
          <cell r="BA251">
            <v>7.2425495583904507</v>
          </cell>
          <cell r="BB251">
            <v>7.3874005495582598</v>
          </cell>
          <cell r="BC251">
            <v>7.5351485605494251</v>
          </cell>
          <cell r="BD251">
            <v>7.6858515317604139</v>
          </cell>
          <cell r="BE251">
            <v>7.8395685623956224</v>
          </cell>
          <cell r="BF251">
            <v>7.9963599336435349</v>
          </cell>
          <cell r="BG251">
            <v>8.1562871323164057</v>
          </cell>
          <cell r="BH251">
            <v>8.3194128749627332</v>
          </cell>
          <cell r="BI251">
            <v>8.4858011324619884</v>
          </cell>
        </row>
        <row r="252">
          <cell r="Y252">
            <v>1807.5334262544441</v>
          </cell>
          <cell r="Z252">
            <v>1879.8347633046219</v>
          </cell>
          <cell r="AA252">
            <v>1977.5861709964618</v>
          </cell>
          <cell r="AB252">
            <v>2082.4838890483943</v>
          </cell>
          <cell r="AC252">
            <v>2197.1206223637987</v>
          </cell>
          <cell r="AD252">
            <v>2313.593245442351</v>
          </cell>
          <cell r="AE252">
            <v>2438.5538228749624</v>
          </cell>
          <cell r="AF252">
            <v>46.720226944240018</v>
          </cell>
          <cell r="AG252">
            <v>49.729150980236405</v>
          </cell>
          <cell r="AH252">
            <v>53.87608367379886</v>
          </cell>
          <cell r="AI252">
            <v>56.870520299716532</v>
          </cell>
          <cell r="AJ252">
            <v>58.832964017046891</v>
          </cell>
          <cell r="AK252">
            <v>61.520587436870002</v>
          </cell>
          <cell r="AL252" t="e">
            <v>#REF!</v>
          </cell>
          <cell r="AM252" t="e">
            <v>#REF!</v>
          </cell>
          <cell r="AN252" t="e">
            <v>#REF!</v>
          </cell>
          <cell r="AO252" t="e">
            <v>#REF!</v>
          </cell>
          <cell r="AP252" t="e">
            <v>#REF!</v>
          </cell>
          <cell r="AR252">
            <v>4.5218919927725576</v>
          </cell>
          <cell r="AS252">
            <v>4.6123298326280091</v>
          </cell>
          <cell r="AT252">
            <v>4.7045764292805696</v>
          </cell>
          <cell r="AU252">
            <v>4.7986679578661811</v>
          </cell>
          <cell r="AV252">
            <v>4.8946413170235044</v>
          </cell>
          <cell r="AW252">
            <v>4.9925341433639749</v>
          </cell>
          <cell r="AX252">
            <v>5.0923848262312541</v>
          </cell>
          <cell r="AY252">
            <v>5.194232522755879</v>
          </cell>
          <cell r="AZ252">
            <v>5.2981171732109971</v>
          </cell>
          <cell r="BA252">
            <v>5.4040795166752167</v>
          </cell>
          <cell r="BB252">
            <v>5.5121611070087209</v>
          </cell>
          <cell r="BC252">
            <v>5.6224043291488952</v>
          </cell>
          <cell r="BD252">
            <v>5.734852415731873</v>
          </cell>
          <cell r="BE252">
            <v>5.8495494640465102</v>
          </cell>
          <cell r="BF252">
            <v>5.9665404533274407</v>
          </cell>
          <cell r="BG252">
            <v>6.0858712623939892</v>
          </cell>
          <cell r="BH252">
            <v>6.2075886876418691</v>
          </cell>
          <cell r="BI252">
            <v>6.3317404613947064</v>
          </cell>
        </row>
        <row r="253">
          <cell r="Y253">
            <v>238.37982129321796</v>
          </cell>
          <cell r="Z253">
            <v>226.52200618219209</v>
          </cell>
          <cell r="AA253">
            <v>235.5828864294798</v>
          </cell>
          <cell r="AB253">
            <v>245.94853343237693</v>
          </cell>
          <cell r="AC253">
            <v>257.01621743683387</v>
          </cell>
          <cell r="AD253">
            <v>269.09597965636505</v>
          </cell>
          <cell r="AE253">
            <v>282.01258667987059</v>
          </cell>
          <cell r="AF253">
            <v>11.593549393993669</v>
          </cell>
          <cell r="AG253">
            <v>12.828098254318489</v>
          </cell>
          <cell r="AH253">
            <v>14.244385929886144</v>
          </cell>
          <cell r="AI253">
            <v>15.29151611781888</v>
          </cell>
          <cell r="AJ253">
            <v>16.180583199368552</v>
          </cell>
          <cell r="AK253">
            <v>17.005484060132879</v>
          </cell>
          <cell r="AL253" t="e">
            <v>#REF!</v>
          </cell>
          <cell r="AM253" t="e">
            <v>#REF!</v>
          </cell>
          <cell r="AN253" t="e">
            <v>#REF!</v>
          </cell>
          <cell r="AO253" t="e">
            <v>#REF!</v>
          </cell>
          <cell r="AP253" t="e">
            <v>#REF!</v>
          </cell>
          <cell r="AR253">
            <v>3.4680879074882145</v>
          </cell>
          <cell r="AS253">
            <v>3.537449665637979</v>
          </cell>
          <cell r="AT253">
            <v>3.6081986589507387</v>
          </cell>
          <cell r="AU253">
            <v>3.6803626321297536</v>
          </cell>
          <cell r="AV253">
            <v>3.7539698847723488</v>
          </cell>
          <cell r="AW253">
            <v>3.8290492824677957</v>
          </cell>
          <cell r="AX253">
            <v>3.9056302681171515</v>
          </cell>
          <cell r="AY253">
            <v>3.9837428734794944</v>
          </cell>
          <cell r="AZ253">
            <v>4.0634177309490846</v>
          </cell>
          <cell r="BA253">
            <v>4.1446860855680665</v>
          </cell>
          <cell r="BB253">
            <v>4.2275798072794277</v>
          </cell>
          <cell r="BC253">
            <v>4.312131403425016</v>
          </cell>
          <cell r="BD253">
            <v>4.3983740314935167</v>
          </cell>
          <cell r="BE253">
            <v>4.4863415121233867</v>
          </cell>
          <cell r="BF253">
            <v>4.5760683423658541</v>
          </cell>
          <cell r="BG253">
            <v>4.6675897092131713</v>
          </cell>
          <cell r="BH253">
            <v>4.7609415033974347</v>
          </cell>
          <cell r="BI253">
            <v>4.8561603334653833</v>
          </cell>
        </row>
        <row r="254">
          <cell r="Y254">
            <v>1454.7414738190216</v>
          </cell>
          <cell r="Z254">
            <v>1582.0343892623193</v>
          </cell>
          <cell r="AA254">
            <v>1740.2378281885517</v>
          </cell>
          <cell r="AB254">
            <v>1914.2616110074066</v>
          </cell>
          <cell r="AC254">
            <v>2086.5451559980734</v>
          </cell>
          <cell r="AD254">
            <v>2274.3342200379006</v>
          </cell>
          <cell r="AE254">
            <v>2479.0242998413119</v>
          </cell>
          <cell r="AF254">
            <v>18.612919484782907</v>
          </cell>
          <cell r="AG254">
            <v>21.379977167803851</v>
          </cell>
          <cell r="AH254">
            <v>23.906810135509318</v>
          </cell>
          <cell r="AI254">
            <v>26.391141698335225</v>
          </cell>
          <cell r="AJ254">
            <v>28.706386090864353</v>
          </cell>
          <cell r="AK254">
            <v>30.436337675044289</v>
          </cell>
          <cell r="AL254" t="e">
            <v>#REF!</v>
          </cell>
          <cell r="AM254" t="e">
            <v>#REF!</v>
          </cell>
          <cell r="AN254" t="e">
            <v>#REF!</v>
          </cell>
          <cell r="AO254" t="e">
            <v>#REF!</v>
          </cell>
          <cell r="AP254" t="e">
            <v>#REF!</v>
          </cell>
          <cell r="AR254">
            <v>5.824093989287964</v>
          </cell>
          <cell r="AS254">
            <v>5.9405758690737231</v>
          </cell>
          <cell r="AT254">
            <v>6.0593873864551977</v>
          </cell>
          <cell r="AU254">
            <v>6.180575134184302</v>
          </cell>
          <cell r="AV254">
            <v>6.3041866368679882</v>
          </cell>
          <cell r="AW254">
            <v>6.4302703696053483</v>
          </cell>
          <cell r="AX254">
            <v>6.5588757769974553</v>
          </cell>
          <cell r="AY254">
            <v>6.6900532925374048</v>
          </cell>
          <cell r="AZ254">
            <v>6.8238543583881528</v>
          </cell>
          <cell r="BA254">
            <v>6.9603314455559158</v>
          </cell>
          <cell r="BB254">
            <v>7.0995380744670342</v>
          </cell>
          <cell r="BC254">
            <v>7.241528835956375</v>
          </cell>
          <cell r="BD254">
            <v>7.3863594126755023</v>
          </cell>
          <cell r="BE254">
            <v>7.5340866009290126</v>
          </cell>
          <cell r="BF254">
            <v>7.6847683329475931</v>
          </cell>
          <cell r="BG254">
            <v>7.8384636996065451</v>
          </cell>
          <cell r="BH254">
            <v>7.995232973598676</v>
          </cell>
          <cell r="BI254">
            <v>8.15513763307065</v>
          </cell>
        </row>
        <row r="255">
          <cell r="Y255">
            <v>1106.8633126575778</v>
          </cell>
          <cell r="Z255">
            <v>1136.1966441959519</v>
          </cell>
          <cell r="AA255">
            <v>1158.9205770798712</v>
          </cell>
          <cell r="AB255">
            <v>1170.50978285067</v>
          </cell>
          <cell r="AC255">
            <v>1207.9660959018915</v>
          </cell>
          <cell r="AD255">
            <v>1247.8289770666538</v>
          </cell>
          <cell r="AE255">
            <v>1290.2551622869198</v>
          </cell>
          <cell r="AF255">
            <v>34.749449698658324</v>
          </cell>
          <cell r="AG255">
            <v>36.310176041439199</v>
          </cell>
          <cell r="AH255">
            <v>38.761816281527089</v>
          </cell>
          <cell r="AI255">
            <v>40.751392804920513</v>
          </cell>
          <cell r="AJ255">
            <v>42.497070614816352</v>
          </cell>
          <cell r="AK255">
            <v>44.678143920206672</v>
          </cell>
          <cell r="AL255" t="e">
            <v>#REF!</v>
          </cell>
          <cell r="AM255" t="e">
            <v>#REF!</v>
          </cell>
          <cell r="AN255" t="e">
            <v>#REF!</v>
          </cell>
          <cell r="AO255" t="e">
            <v>#REF!</v>
          </cell>
          <cell r="AP255" t="e">
            <v>#REF!</v>
          </cell>
          <cell r="AR255">
            <v>2.6219865812864538</v>
          </cell>
          <cell r="AS255">
            <v>2.6744263129121828</v>
          </cell>
          <cell r="AT255">
            <v>2.7279148391704267</v>
          </cell>
          <cell r="AU255">
            <v>2.7824731359538353</v>
          </cell>
          <cell r="AV255">
            <v>2.8381225986729119</v>
          </cell>
          <cell r="AW255">
            <v>2.8948850506463701</v>
          </cell>
          <cell r="AX255">
            <v>2.9527827516592975</v>
          </cell>
          <cell r="AY255">
            <v>3.0118384066924837</v>
          </cell>
          <cell r="AZ255">
            <v>3.0720751748263333</v>
          </cell>
          <cell r="BA255">
            <v>3.1335166783228598</v>
          </cell>
          <cell r="BB255">
            <v>3.1961870118893172</v>
          </cell>
          <cell r="BC255">
            <v>3.2601107521271038</v>
          </cell>
          <cell r="BD255">
            <v>3.325312967169646</v>
          </cell>
          <cell r="BE255">
            <v>3.3918192265130389</v>
          </cell>
          <cell r="BF255">
            <v>3.4596556110432997</v>
          </cell>
          <cell r="BG255">
            <v>3.5288487232641659</v>
          </cell>
          <cell r="BH255">
            <v>3.5994256977294494</v>
          </cell>
          <cell r="BI255">
            <v>3.6714142116840387</v>
          </cell>
        </row>
        <row r="256">
          <cell r="Y256">
            <v>1567.5846848129866</v>
          </cell>
          <cell r="Z256">
            <v>1717.8499667010312</v>
          </cell>
          <cell r="AA256">
            <v>1836.1616458369363</v>
          </cell>
          <cell r="AB256">
            <v>1951.8210815476132</v>
          </cell>
          <cell r="AC256">
            <v>2075.4101108515183</v>
          </cell>
          <cell r="AD256">
            <v>2207.5184093910061</v>
          </cell>
          <cell r="AE256">
            <v>2363.1356597294421</v>
          </cell>
          <cell r="AF256">
            <v>79.732248299766894</v>
          </cell>
          <cell r="AG256">
            <v>89.434125647012095</v>
          </cell>
          <cell r="AH256">
            <v>98.501548034823116</v>
          </cell>
          <cell r="AI256">
            <v>106.98771014434146</v>
          </cell>
          <cell r="AJ256">
            <v>113.67247729718603</v>
          </cell>
          <cell r="AK256">
            <v>120.81129447013593</v>
          </cell>
          <cell r="AL256" t="e">
            <v>#REF!</v>
          </cell>
          <cell r="AM256" t="e">
            <v>#REF!</v>
          </cell>
          <cell r="AN256" t="e">
            <v>#REF!</v>
          </cell>
          <cell r="AO256" t="e">
            <v>#REF!</v>
          </cell>
          <cell r="AP256" t="e">
            <v>#REF!</v>
          </cell>
          <cell r="AR256">
            <v>0.49666330878179943</v>
          </cell>
          <cell r="AS256">
            <v>0.50659657495743537</v>
          </cell>
          <cell r="AT256">
            <v>0.51672850645658408</v>
          </cell>
          <cell r="AU256">
            <v>0.52706307658571572</v>
          </cell>
          <cell r="AV256">
            <v>0.53760433811743003</v>
          </cell>
          <cell r="AW256">
            <v>0.54835642487977865</v>
          </cell>
          <cell r="AX256">
            <v>0.55932355337737427</v>
          </cell>
          <cell r="AY256">
            <v>0.57051002444492172</v>
          </cell>
          <cell r="AZ256">
            <v>0.58192022493382012</v>
          </cell>
          <cell r="BA256">
            <v>0.59355862943249649</v>
          </cell>
          <cell r="BB256">
            <v>0.60542980202114638</v>
          </cell>
          <cell r="BC256">
            <v>0.61753839806156929</v>
          </cell>
          <cell r="BD256">
            <v>0.62988916602280065</v>
          </cell>
          <cell r="BE256">
            <v>0.64248694934325667</v>
          </cell>
          <cell r="BF256">
            <v>0.65533668833012182</v>
          </cell>
          <cell r="BG256">
            <v>0.66844342209672425</v>
          </cell>
          <cell r="BH256">
            <v>0.68181229053865877</v>
          </cell>
          <cell r="BI256">
            <v>0.69544853634943193</v>
          </cell>
        </row>
        <row r="257">
          <cell r="Y257">
            <v>3920.9383887896388</v>
          </cell>
          <cell r="Z257">
            <v>4502.5562510939453</v>
          </cell>
          <cell r="AA257">
            <v>4742.1555672974764</v>
          </cell>
          <cell r="AB257">
            <v>4984.2217512032585</v>
          </cell>
          <cell r="AC257">
            <v>5241.8114997087096</v>
          </cell>
          <cell r="AD257">
            <v>5525.8922163397119</v>
          </cell>
          <cell r="AE257">
            <v>5831.7405098640966</v>
          </cell>
          <cell r="AF257">
            <v>253.92916490379869</v>
          </cell>
          <cell r="AG257">
            <v>276.6907786533061</v>
          </cell>
          <cell r="AH257">
            <v>299.65004816163275</v>
          </cell>
          <cell r="AI257">
            <v>321.43151888671656</v>
          </cell>
          <cell r="AJ257">
            <v>335.21565867000925</v>
          </cell>
          <cell r="AK257">
            <v>354.87634813294551</v>
          </cell>
          <cell r="AL257" t="e">
            <v>#REF!</v>
          </cell>
          <cell r="AM257" t="e">
            <v>#REF!</v>
          </cell>
          <cell r="AN257" t="e">
            <v>#REF!</v>
          </cell>
          <cell r="AO257" t="e">
            <v>#REF!</v>
          </cell>
          <cell r="AP257" t="e">
            <v>#REF!</v>
          </cell>
          <cell r="AR257">
            <v>32.61121292988657</v>
          </cell>
          <cell r="AS257">
            <v>33.263437188484303</v>
          </cell>
          <cell r="AT257">
            <v>33.92870593225399</v>
          </cell>
          <cell r="AU257">
            <v>34.607280050899071</v>
          </cell>
          <cell r="AV257">
            <v>35.299425651917055</v>
          </cell>
          <cell r="AW257">
            <v>36.005414164955397</v>
          </cell>
          <cell r="AX257">
            <v>36.725522448254509</v>
          </cell>
          <cell r="AY257">
            <v>37.460032897219598</v>
          </cell>
          <cell r="AZ257">
            <v>38.209233555163991</v>
          </cell>
          <cell r="BA257">
            <v>38.97341822626727</v>
          </cell>
          <cell r="BB257">
            <v>39.752886590792613</v>
          </cell>
          <cell r="BC257">
            <v>40.547944322608465</v>
          </cell>
          <cell r="BD257">
            <v>41.358903209060635</v>
          </cell>
          <cell r="BE257">
            <v>42.186081273241847</v>
          </cell>
          <cell r="BF257">
            <v>43.029802898706684</v>
          </cell>
          <cell r="BG257">
            <v>43.890398956680819</v>
          </cell>
          <cell r="BH257">
            <v>44.768206935814433</v>
          </cell>
          <cell r="BI257">
            <v>45.663571074530722</v>
          </cell>
        </row>
        <row r="258">
          <cell r="Y258">
            <v>133.66592608149202</v>
          </cell>
          <cell r="Z258">
            <v>165.20119899549024</v>
          </cell>
          <cell r="AA258">
            <v>174.12206374124662</v>
          </cell>
          <cell r="AB258">
            <v>184.56938756572151</v>
          </cell>
          <cell r="AC258">
            <v>193.79785694400758</v>
          </cell>
          <cell r="AD258">
            <v>205.42572836064807</v>
          </cell>
          <cell r="AE258">
            <v>217.75127206228692</v>
          </cell>
          <cell r="AF258">
            <v>8.1140665271678056</v>
          </cell>
          <cell r="AG258">
            <v>9.2228331234312666</v>
          </cell>
          <cell r="AH258">
            <v>10.173826674037315</v>
          </cell>
          <cell r="AI258">
            <v>11.000700603941528</v>
          </cell>
          <cell r="AJ258">
            <v>11.633360345654804</v>
          </cell>
          <cell r="AK258">
            <v>12.200477228704269</v>
          </cell>
          <cell r="AL258" t="e">
            <v>#REF!</v>
          </cell>
          <cell r="AM258" t="e">
            <v>#REF!</v>
          </cell>
          <cell r="AN258" t="e">
            <v>#REF!</v>
          </cell>
          <cell r="AO258" t="e">
            <v>#REF!</v>
          </cell>
          <cell r="AP258" t="e">
            <v>#REF!</v>
          </cell>
          <cell r="AR258">
            <v>7.2272592008065351</v>
          </cell>
          <cell r="AS258">
            <v>7.3718043848226662</v>
          </cell>
          <cell r="AT258">
            <v>7.5192404725191198</v>
          </cell>
          <cell r="AU258">
            <v>7.6696252819695019</v>
          </cell>
          <cell r="AV258">
            <v>7.823017787608892</v>
          </cell>
          <cell r="AW258">
            <v>7.97947814336107</v>
          </cell>
          <cell r="AX258">
            <v>8.1390677062282908</v>
          </cell>
          <cell r="AY258">
            <v>8.3018490603528576</v>
          </cell>
          <cell r="AZ258">
            <v>8.4678860415599146</v>
          </cell>
          <cell r="BA258">
            <v>8.6372437623911136</v>
          </cell>
          <cell r="BB258">
            <v>8.809988637638936</v>
          </cell>
          <cell r="BC258">
            <v>8.9861884103917156</v>
          </cell>
          <cell r="BD258">
            <v>9.1659121785995499</v>
          </cell>
          <cell r="BE258">
            <v>9.3492304221715408</v>
          </cell>
          <cell r="BF258">
            <v>9.5362150306149722</v>
          </cell>
          <cell r="BG258">
            <v>9.7269393312272712</v>
          </cell>
          <cell r="BH258">
            <v>9.9214781178518159</v>
          </cell>
          <cell r="BI258">
            <v>10.119907680208852</v>
          </cell>
        </row>
        <row r="259">
          <cell r="Y259">
            <v>786.25921376206281</v>
          </cell>
          <cell r="Z259">
            <v>834.00259384669255</v>
          </cell>
          <cell r="AA259">
            <v>875.70272353902726</v>
          </cell>
          <cell r="AB259">
            <v>919.48785971597886</v>
          </cell>
          <cell r="AC259">
            <v>956.26737410461794</v>
          </cell>
          <cell r="AD259">
            <v>994.51806906880267</v>
          </cell>
          <cell r="AE259">
            <v>1034.2987918315548</v>
          </cell>
          <cell r="AF259">
            <v>0.92261485771780705</v>
          </cell>
          <cell r="AG259">
            <v>1.0813860081852658</v>
          </cell>
          <cell r="AH259">
            <v>1.2280300039058003</v>
          </cell>
          <cell r="AI259">
            <v>1.32237761905423</v>
          </cell>
          <cell r="AJ259">
            <v>1.3998647969871911</v>
          </cell>
          <cell r="AK259">
            <v>1.4190295583739219</v>
          </cell>
          <cell r="AL259" t="e">
            <v>#REF!</v>
          </cell>
          <cell r="AM259" t="e">
            <v>#REF!</v>
          </cell>
          <cell r="AN259" t="e">
            <v>#REF!</v>
          </cell>
          <cell r="AO259" t="e">
            <v>#REF!</v>
          </cell>
          <cell r="AP259" t="e">
            <v>#REF!</v>
          </cell>
          <cell r="AR259">
            <v>2.9415488738358175</v>
          </cell>
          <cell r="AS259">
            <v>3.0003798513125339</v>
          </cell>
          <cell r="AT259">
            <v>3.0603874483387847</v>
          </cell>
          <cell r="AU259">
            <v>3.1215951973055605</v>
          </cell>
          <cell r="AV259">
            <v>3.1840271012516719</v>
          </cell>
          <cell r="AW259">
            <v>3.2477076432767054</v>
          </cell>
          <cell r="AX259">
            <v>3.3126617961422395</v>
          </cell>
          <cell r="AY259">
            <v>3.3789150320650845</v>
          </cell>
          <cell r="AZ259">
            <v>3.4464933327063862</v>
          </cell>
          <cell r="BA259">
            <v>3.5154231993605141</v>
          </cell>
          <cell r="BB259">
            <v>3.5857316633477243</v>
          </cell>
          <cell r="BC259">
            <v>3.6574462966146788</v>
          </cell>
          <cell r="BD259">
            <v>3.7305952225469725</v>
          </cell>
          <cell r="BE259">
            <v>3.805207126997912</v>
          </cell>
          <cell r="BF259">
            <v>3.8813112695378704</v>
          </cell>
          <cell r="BG259">
            <v>3.958937494928628</v>
          </cell>
          <cell r="BH259">
            <v>4.0381162448272008</v>
          </cell>
          <cell r="BI259">
            <v>4.1188785697237451</v>
          </cell>
        </row>
        <row r="260">
          <cell r="Y260">
            <v>422.2974887072686</v>
          </cell>
          <cell r="Z260">
            <v>414.16959864639796</v>
          </cell>
          <cell r="AA260">
            <v>447.30316653810979</v>
          </cell>
          <cell r="AB260">
            <v>483.08741986115854</v>
          </cell>
          <cell r="AC260">
            <v>516.90353925143972</v>
          </cell>
          <cell r="AD260">
            <v>553.08678699904033</v>
          </cell>
          <cell r="AE260">
            <v>591.80286208897314</v>
          </cell>
          <cell r="AF260">
            <v>9.0502947789523613</v>
          </cell>
          <cell r="AG260">
            <v>10.565851201110149</v>
          </cell>
          <cell r="AH260">
            <v>11.905018633522984</v>
          </cell>
          <cell r="AI260">
            <v>12.954963049824238</v>
          </cell>
          <cell r="AJ260">
            <v>13.729143804414356</v>
          </cell>
          <cell r="AK260">
            <v>14.278181862474327</v>
          </cell>
          <cell r="AL260" t="e">
            <v>#REF!</v>
          </cell>
          <cell r="AM260" t="e">
            <v>#REF!</v>
          </cell>
          <cell r="AN260" t="e">
            <v>#REF!</v>
          </cell>
          <cell r="AO260" t="e">
            <v>#REF!</v>
          </cell>
          <cell r="AP260" t="e">
            <v>#REF!</v>
          </cell>
          <cell r="AR260">
            <v>0.74307864342814867</v>
          </cell>
          <cell r="AS260">
            <v>0.7579402162967116</v>
          </cell>
          <cell r="AT260">
            <v>0.77309902062264579</v>
          </cell>
          <cell r="AU260">
            <v>0.78856100103509874</v>
          </cell>
          <cell r="AV260">
            <v>0.80433222105580071</v>
          </cell>
          <cell r="AW260">
            <v>0.82041886547691678</v>
          </cell>
          <cell r="AX260">
            <v>0.83682724278645515</v>
          </cell>
          <cell r="AY260">
            <v>0.85356378764218421</v>
          </cell>
          <cell r="AZ260">
            <v>0.87063506339502794</v>
          </cell>
          <cell r="BA260">
            <v>0.88804776466292856</v>
          </cell>
          <cell r="BB260">
            <v>0.90580871995618717</v>
          </cell>
          <cell r="BC260">
            <v>0.92392489435531089</v>
          </cell>
          <cell r="BD260">
            <v>0.94240339224241709</v>
          </cell>
          <cell r="BE260">
            <v>0.96125146008726547</v>
          </cell>
          <cell r="BF260">
            <v>0.98047648928901077</v>
          </cell>
          <cell r="BG260">
            <v>1.0000860190747909</v>
          </cell>
          <cell r="BH260">
            <v>1.0200877394562866</v>
          </cell>
          <cell r="BI260">
            <v>1.0404894942454124</v>
          </cell>
        </row>
        <row r="261">
          <cell r="Y261">
            <v>1299.6451110609175</v>
          </cell>
          <cell r="Z261">
            <v>1419.2393340977217</v>
          </cell>
          <cell r="AA261">
            <v>1504.3936941435848</v>
          </cell>
          <cell r="AB261">
            <v>1594.6573157922001</v>
          </cell>
          <cell r="AC261">
            <v>1674.3901815818103</v>
          </cell>
          <cell r="AD261">
            <v>1758.1096906609005</v>
          </cell>
          <cell r="AE261">
            <v>1846.0151751939457</v>
          </cell>
          <cell r="AF261">
            <v>28.366971854524596</v>
          </cell>
          <cell r="AG261">
            <v>31.165491840933402</v>
          </cell>
          <cell r="AH261">
            <v>35.302796556682409</v>
          </cell>
          <cell r="AI261">
            <v>37.871361298151321</v>
          </cell>
          <cell r="AJ261">
            <v>40.318269535206888</v>
          </cell>
          <cell r="AK261">
            <v>41.433935601558709</v>
          </cell>
          <cell r="AL261" t="e">
            <v>#REF!</v>
          </cell>
          <cell r="AM261" t="e">
            <v>#REF!</v>
          </cell>
          <cell r="AN261" t="e">
            <v>#REF!</v>
          </cell>
          <cell r="AO261" t="e">
            <v>#REF!</v>
          </cell>
          <cell r="AP261" t="e">
            <v>#REF!</v>
          </cell>
          <cell r="AR261">
            <v>8.8850444441020642</v>
          </cell>
          <cell r="AS261">
            <v>9.0627453329841057</v>
          </cell>
          <cell r="AT261">
            <v>9.2440002396437873</v>
          </cell>
          <cell r="AU261">
            <v>9.4288802444366624</v>
          </cell>
          <cell r="AV261">
            <v>9.6174578493253957</v>
          </cell>
          <cell r="AW261">
            <v>9.8098070063119032</v>
          </cell>
          <cell r="AX261">
            <v>10.006003146438141</v>
          </cell>
          <cell r="AY261">
            <v>10.206123209366904</v>
          </cell>
          <cell r="AZ261">
            <v>10.410245673554243</v>
          </cell>
          <cell r="BA261">
            <v>10.618450587025329</v>
          </cell>
          <cell r="BB261">
            <v>10.830819598765835</v>
          </cell>
          <cell r="BC261">
            <v>11.047435990741151</v>
          </cell>
          <cell r="BD261">
            <v>11.268384710555974</v>
          </cell>
          <cell r="BE261">
            <v>11.493752404767093</v>
          </cell>
          <cell r="BF261">
            <v>11.723627452862436</v>
          </cell>
          <cell r="BG261">
            <v>11.958100001919686</v>
          </cell>
          <cell r="BH261">
            <v>12.19726200195808</v>
          </cell>
          <cell r="BI261">
            <v>12.441207241997242</v>
          </cell>
        </row>
        <row r="262">
          <cell r="Y262">
            <v>280.44734179922801</v>
          </cell>
          <cell r="Z262">
            <v>283.1222986465678</v>
          </cell>
          <cell r="AA262">
            <v>302.94085955182754</v>
          </cell>
          <cell r="AB262">
            <v>324.14671972045545</v>
          </cell>
          <cell r="AC262">
            <v>343.59552290368288</v>
          </cell>
          <cell r="AD262">
            <v>364.21125427790383</v>
          </cell>
          <cell r="AE262">
            <v>386.06392953457811</v>
          </cell>
          <cell r="AF262">
            <v>20.941749802534762</v>
          </cell>
          <cell r="AG262">
            <v>23.143512817894067</v>
          </cell>
          <cell r="AH262">
            <v>26.579682757603571</v>
          </cell>
          <cell r="AI262">
            <v>28.15545314503288</v>
          </cell>
          <cell r="AJ262">
            <v>30.518894989990116</v>
          </cell>
          <cell r="AK262">
            <v>32.735101048601045</v>
          </cell>
          <cell r="AL262" t="e">
            <v>#REF!</v>
          </cell>
          <cell r="AM262" t="e">
            <v>#REF!</v>
          </cell>
          <cell r="AN262" t="e">
            <v>#REF!</v>
          </cell>
          <cell r="AO262" t="e">
            <v>#REF!</v>
          </cell>
          <cell r="AP262" t="e">
            <v>#REF!</v>
          </cell>
          <cell r="AR262">
            <v>2.4696259927089108</v>
          </cell>
          <cell r="AS262">
            <v>2.5190185125630893</v>
          </cell>
          <cell r="AT262">
            <v>2.569398882814351</v>
          </cell>
          <cell r="AU262">
            <v>2.6207868604706381</v>
          </cell>
          <cell r="AV262">
            <v>2.6732025976800511</v>
          </cell>
          <cell r="AW262">
            <v>2.726666649633652</v>
          </cell>
          <cell r="AX262">
            <v>2.7811999826263252</v>
          </cell>
          <cell r="AY262">
            <v>2.8368239822788519</v>
          </cell>
          <cell r="AZ262">
            <v>2.8935604619244288</v>
          </cell>
          <cell r="BA262">
            <v>2.9514316711629176</v>
          </cell>
          <cell r="BB262">
            <v>3.010460304586176</v>
          </cell>
          <cell r="BC262">
            <v>3.0706695106778996</v>
          </cell>
          <cell r="BD262">
            <v>3.1320829008914575</v>
          </cell>
          <cell r="BE262">
            <v>3.1947245589092867</v>
          </cell>
          <cell r="BF262">
            <v>3.2586190500874723</v>
          </cell>
          <cell r="BG262">
            <v>3.323791431089222</v>
          </cell>
          <cell r="BH262">
            <v>3.3902672597110066</v>
          </cell>
          <cell r="BI262">
            <v>3.4580726049052268</v>
          </cell>
        </row>
        <row r="263">
          <cell r="AR263">
            <v>0</v>
          </cell>
          <cell r="AS263">
            <v>2.5374561306290095</v>
          </cell>
          <cell r="AT263">
            <v>2.6072262620981528</v>
          </cell>
          <cell r="AU263">
            <v>2.5734827451661433</v>
          </cell>
          <cell r="AV263">
            <v>2.6130902071063375</v>
          </cell>
          <cell r="AW263">
            <v>2.6430580326492072</v>
          </cell>
          <cell r="AX263">
            <v>2.6530880596493307</v>
          </cell>
          <cell r="AY263">
            <v>2.4770643707219815</v>
          </cell>
          <cell r="AZ263">
            <v>2.4152257741400667</v>
          </cell>
          <cell r="BA263">
            <v>2.3295027922403362</v>
          </cell>
          <cell r="BB263">
            <v>2.213421656367772</v>
          </cell>
          <cell r="BC263">
            <v>2.0583707381436858</v>
          </cell>
          <cell r="BD263">
            <v>1.8400454863373217</v>
          </cell>
          <cell r="BE263" t="e">
            <v>#REF!</v>
          </cell>
          <cell r="BF263" t="e">
            <v>#REF!</v>
          </cell>
          <cell r="BG263" t="e">
            <v>#REF!</v>
          </cell>
          <cell r="BH263" t="e">
            <v>#REF!</v>
          </cell>
          <cell r="BI263" t="e">
            <v>#REF!</v>
          </cell>
        </row>
        <row r="277">
          <cell r="Z277">
            <v>8.5158983489470756</v>
          </cell>
          <cell r="AA277">
            <v>21.245877604589168</v>
          </cell>
          <cell r="AB277">
            <v>42.744596361507206</v>
          </cell>
          <cell r="AC277">
            <v>62.069569963655226</v>
          </cell>
          <cell r="AD277">
            <v>80.29422801652106</v>
          </cell>
          <cell r="AE277">
            <v>98.539180943280485</v>
          </cell>
          <cell r="AF277">
            <v>-534.32444589819647</v>
          </cell>
          <cell r="AG277">
            <v>-524.92473796790614</v>
          </cell>
          <cell r="AH277">
            <v>-514.50775995556648</v>
          </cell>
          <cell r="AI277">
            <v>-502.33814750475585</v>
          </cell>
          <cell r="AJ277">
            <v>-487.76146880691141</v>
          </cell>
          <cell r="AK277">
            <v>-470.27606182684156</v>
          </cell>
          <cell r="AL277" t="e">
            <v>#REF!</v>
          </cell>
          <cell r="AM277" t="e">
            <v>#REF!</v>
          </cell>
          <cell r="AN277" t="e">
            <v>#REF!</v>
          </cell>
          <cell r="AO277" t="e">
            <v>#REF!</v>
          </cell>
          <cell r="AP277" t="e">
            <v>#REF!</v>
          </cell>
        </row>
        <row r="278">
          <cell r="Z278">
            <v>1636.3606663482558</v>
          </cell>
          <cell r="AA278">
            <v>1804.6627329005378</v>
          </cell>
          <cell r="AB278">
            <v>1964.2502271976527</v>
          </cell>
          <cell r="AC278">
            <v>2101.6829383083468</v>
          </cell>
          <cell r="AD278">
            <v>2240.0700315078002</v>
          </cell>
          <cell r="AE278">
            <v>2359.8247602408019</v>
          </cell>
          <cell r="AF278">
            <v>-617.61186500296583</v>
          </cell>
          <cell r="AG278">
            <v>-566.36714361605721</v>
          </cell>
          <cell r="AH278">
            <v>-467.2098680950391</v>
          </cell>
          <cell r="AI278">
            <v>-354.14958835640641</v>
          </cell>
          <cell r="AJ278">
            <v>-265.84014855512243</v>
          </cell>
          <cell r="AK278">
            <v>-179.89094968445113</v>
          </cell>
          <cell r="AL278" t="e">
            <v>#REF!</v>
          </cell>
          <cell r="AM278" t="e">
            <v>#REF!</v>
          </cell>
          <cell r="AN278" t="e">
            <v>#REF!</v>
          </cell>
          <cell r="AO278" t="e">
            <v>#REF!</v>
          </cell>
          <cell r="AP278" t="e">
            <v>#REF!</v>
          </cell>
        </row>
        <row r="279">
          <cell r="Z279">
            <v>63.743872012651082</v>
          </cell>
          <cell r="AA279">
            <v>118.22361377343077</v>
          </cell>
          <cell r="AB279">
            <v>182.49927282764241</v>
          </cell>
          <cell r="AC279">
            <v>237.49458239765488</v>
          </cell>
          <cell r="AD279">
            <v>296.9116881913983</v>
          </cell>
          <cell r="AE279">
            <v>353.42770496361891</v>
          </cell>
          <cell r="AF279">
            <v>-183.66691812648068</v>
          </cell>
          <cell r="AG279">
            <v>-153.68301000123543</v>
          </cell>
          <cell r="AH279">
            <v>-125.36102369203969</v>
          </cell>
          <cell r="AI279">
            <v>-98.384836137838832</v>
          </cell>
          <cell r="AJ279">
            <v>-74.914292276107318</v>
          </cell>
          <cell r="AK279">
            <v>-54.709375285065128</v>
          </cell>
          <cell r="AL279" t="e">
            <v>#REF!</v>
          </cell>
          <cell r="AM279" t="e">
            <v>#REF!</v>
          </cell>
          <cell r="AN279" t="e">
            <v>#REF!</v>
          </cell>
          <cell r="AO279" t="e">
            <v>#REF!</v>
          </cell>
          <cell r="AP279" t="e">
            <v>#REF!</v>
          </cell>
        </row>
        <row r="280">
          <cell r="Z280">
            <v>27.462244593798147</v>
          </cell>
          <cell r="AA280">
            <v>40.821299656949776</v>
          </cell>
          <cell r="AB280">
            <v>57.499117702173777</v>
          </cell>
          <cell r="AC280">
            <v>75.359891156446949</v>
          </cell>
          <cell r="AD280">
            <v>93.155605625032905</v>
          </cell>
          <cell r="AE280">
            <v>108.66799999908235</v>
          </cell>
          <cell r="AF280">
            <v>-69.99002447167436</v>
          </cell>
          <cell r="AG280">
            <v>-68.699890214369091</v>
          </cell>
          <cell r="AH280">
            <v>-53.920313297183057</v>
          </cell>
          <cell r="AI280">
            <v>-38.969671137290177</v>
          </cell>
          <cell r="AJ280">
            <v>-24.610500826021429</v>
          </cell>
          <cell r="AK280">
            <v>-11.979929162039479</v>
          </cell>
          <cell r="AL280" t="e">
            <v>#REF!</v>
          </cell>
          <cell r="AM280" t="e">
            <v>#REF!</v>
          </cell>
          <cell r="AN280" t="e">
            <v>#REF!</v>
          </cell>
          <cell r="AO280" t="e">
            <v>#REF!</v>
          </cell>
          <cell r="AP280" t="e">
            <v>#REF!</v>
          </cell>
        </row>
        <row r="281">
          <cell r="Z281">
            <v>0.53433915803235266</v>
          </cell>
          <cell r="AA281">
            <v>0.73447668845091751</v>
          </cell>
          <cell r="AB281">
            <v>0.93110227128066736</v>
          </cell>
          <cell r="AC281">
            <v>1.1605488788633864</v>
          </cell>
          <cell r="AD281">
            <v>1.3296540426414163</v>
          </cell>
          <cell r="AE281">
            <v>1.5053489915630234</v>
          </cell>
          <cell r="AF281">
            <v>-3.3412526189044445</v>
          </cell>
          <cell r="AG281">
            <v>-3.1696956517310357</v>
          </cell>
          <cell r="AH281">
            <v>-2.9580161055697571</v>
          </cell>
          <cell r="AI281">
            <v>-2.7052666085266242</v>
          </cell>
          <cell r="AJ281">
            <v>-2.4006851649184595</v>
          </cell>
          <cell r="AK281">
            <v>-2.0310047067943242</v>
          </cell>
          <cell r="AL281" t="e">
            <v>#REF!</v>
          </cell>
          <cell r="AM281" t="e">
            <v>#REF!</v>
          </cell>
          <cell r="AN281" t="e">
            <v>#REF!</v>
          </cell>
          <cell r="AO281" t="e">
            <v>#REF!</v>
          </cell>
          <cell r="AP281" t="e">
            <v>#REF!</v>
          </cell>
        </row>
        <row r="282">
          <cell r="Z282">
            <v>54.158583521326591</v>
          </cell>
          <cell r="AA282">
            <v>79.589078282797004</v>
          </cell>
          <cell r="AB282">
            <v>109.14780648087071</v>
          </cell>
          <cell r="AC282">
            <v>143.21820353079528</v>
          </cell>
          <cell r="AD282">
            <v>188.30327931539256</v>
          </cell>
          <cell r="AE282">
            <v>235.61455391910977</v>
          </cell>
          <cell r="AF282">
            <v>-369.25277320626986</v>
          </cell>
          <cell r="AG282">
            <v>-346.87104211522103</v>
          </cell>
          <cell r="AH282">
            <v>-305.38655931187407</v>
          </cell>
          <cell r="AI282">
            <v>-257.51379013442204</v>
          </cell>
          <cell r="AJ282">
            <v>-206.34338712302593</v>
          </cell>
          <cell r="AK282">
            <v>-152.28109682570039</v>
          </cell>
          <cell r="AL282" t="e">
            <v>#REF!</v>
          </cell>
          <cell r="AM282" t="e">
            <v>#REF!</v>
          </cell>
          <cell r="AN282" t="e">
            <v>#REF!</v>
          </cell>
          <cell r="AO282" t="e">
            <v>#REF!</v>
          </cell>
          <cell r="AP282" t="e">
            <v>#REF!</v>
          </cell>
        </row>
        <row r="283">
          <cell r="Z283">
            <v>48.712412939348837</v>
          </cell>
          <cell r="AA283">
            <v>78.156160500046326</v>
          </cell>
          <cell r="AB283">
            <v>100.7243074092778</v>
          </cell>
          <cell r="AC283">
            <v>135.71242577791872</v>
          </cell>
          <cell r="AD283">
            <v>183.16474047181327</v>
          </cell>
          <cell r="AE283">
            <v>255.94705934640979</v>
          </cell>
          <cell r="AF283">
            <v>-671.8025215149479</v>
          </cell>
          <cell r="AG283">
            <v>-623.42612755756079</v>
          </cell>
          <cell r="AH283">
            <v>-567.30653789579583</v>
          </cell>
          <cell r="AI283">
            <v>-503.94543010797406</v>
          </cell>
          <cell r="AJ283">
            <v>-429.97547477152676</v>
          </cell>
          <cell r="AK283">
            <v>-345.37466446701063</v>
          </cell>
          <cell r="AL283" t="e">
            <v>#REF!</v>
          </cell>
          <cell r="AM283" t="e">
            <v>#REF!</v>
          </cell>
          <cell r="AN283" t="e">
            <v>#REF!</v>
          </cell>
          <cell r="AO283" t="e">
            <v>#REF!</v>
          </cell>
          <cell r="AP283" t="e">
            <v>#REF!</v>
          </cell>
        </row>
        <row r="284">
          <cell r="Z284">
            <v>66.789754708215128</v>
          </cell>
          <cell r="AA284">
            <v>107.2018415099642</v>
          </cell>
          <cell r="AB284">
            <v>158.22915439705025</v>
          </cell>
          <cell r="AC284">
            <v>214.40078802643075</v>
          </cell>
          <cell r="AD284">
            <v>271.3123526530361</v>
          </cell>
          <cell r="AE284">
            <v>336.51232648185749</v>
          </cell>
          <cell r="AF284">
            <v>-492.56720618679907</v>
          </cell>
          <cell r="AG284">
            <v>-452.42403799110696</v>
          </cell>
          <cell r="AH284">
            <v>-404.64191973272989</v>
          </cell>
          <cell r="AI284">
            <v>-351.52572225466065</v>
          </cell>
          <cell r="AJ284">
            <v>-290.68998918144513</v>
          </cell>
          <cell r="AK284">
            <v>-223.77679877034657</v>
          </cell>
          <cell r="AL284" t="e">
            <v>#REF!</v>
          </cell>
          <cell r="AM284" t="e">
            <v>#REF!</v>
          </cell>
          <cell r="AN284" t="e">
            <v>#REF!</v>
          </cell>
          <cell r="AO284" t="e">
            <v>#REF!</v>
          </cell>
          <cell r="AP284" t="e">
            <v>#REF!</v>
          </cell>
        </row>
        <row r="285">
          <cell r="Z285">
            <v>138.44842169928847</v>
          </cell>
          <cell r="AA285">
            <v>227.79977544991516</v>
          </cell>
          <cell r="AB285">
            <v>372.01844175776637</v>
          </cell>
          <cell r="AC285">
            <v>632.00978185743202</v>
          </cell>
          <cell r="AD285">
            <v>919.50464411134794</v>
          </cell>
          <cell r="AE285">
            <v>1254.0605717828794</v>
          </cell>
          <cell r="AF285">
            <v>-1570.5553858729511</v>
          </cell>
          <cell r="AG285">
            <v>-1439.2396566001958</v>
          </cell>
          <cell r="AH285">
            <v>-1281.6806902851813</v>
          </cell>
          <cell r="AI285">
            <v>-1107.815917904391</v>
          </cell>
          <cell r="AJ285">
            <v>-909.52963993932826</v>
          </cell>
          <cell r="AK285">
            <v>-695.4381175972062</v>
          </cell>
          <cell r="AL285" t="e">
            <v>#REF!</v>
          </cell>
          <cell r="AM285" t="e">
            <v>#REF!</v>
          </cell>
          <cell r="AN285" t="e">
            <v>#REF!</v>
          </cell>
          <cell r="AO285" t="e">
            <v>#REF!</v>
          </cell>
          <cell r="AP285" t="e">
            <v>#REF!</v>
          </cell>
        </row>
        <row r="286">
          <cell r="Z286">
            <v>26.462387727431235</v>
          </cell>
          <cell r="AA286">
            <v>50.227984703258812</v>
          </cell>
          <cell r="AB286">
            <v>80.909887040679052</v>
          </cell>
          <cell r="AC286">
            <v>120.36538887547215</v>
          </cell>
          <cell r="AD286">
            <v>162.99977172573028</v>
          </cell>
          <cell r="AE286">
            <v>208.49601346763018</v>
          </cell>
          <cell r="AF286">
            <v>-291.56255874533457</v>
          </cell>
          <cell r="AG286">
            <v>-268.59998220610299</v>
          </cell>
          <cell r="AH286">
            <v>-241.86590053634285</v>
          </cell>
          <cell r="AI286">
            <v>-210.86143634770414</v>
          </cell>
          <cell r="AJ286">
            <v>-175.6227272360772</v>
          </cell>
          <cell r="AK286">
            <v>-136.53087558390445</v>
          </cell>
          <cell r="AL286" t="e">
            <v>#REF!</v>
          </cell>
          <cell r="AM286" t="e">
            <v>#REF!</v>
          </cell>
          <cell r="AN286" t="e">
            <v>#REF!</v>
          </cell>
          <cell r="AO286" t="e">
            <v>#REF!</v>
          </cell>
          <cell r="AP286" t="e">
            <v>#REF!</v>
          </cell>
        </row>
        <row r="287">
          <cell r="Z287">
            <v>32.8462991980673</v>
          </cell>
          <cell r="AA287">
            <v>53.877568938997058</v>
          </cell>
          <cell r="AB287">
            <v>83.603648624701748</v>
          </cell>
          <cell r="AC287">
            <v>120.59947825421108</v>
          </cell>
          <cell r="AD287">
            <v>164.26904705714537</v>
          </cell>
          <cell r="AE287">
            <v>210.91425346679549</v>
          </cell>
          <cell r="AF287">
            <v>-203.64488491148052</v>
          </cell>
          <cell r="AG287">
            <v>-177.44695843176726</v>
          </cell>
          <cell r="AH287">
            <v>-149.94963322423393</v>
          </cell>
          <cell r="AI287">
            <v>-116.96753744783882</v>
          </cell>
          <cell r="AJ287">
            <v>-80.428196615652823</v>
          </cell>
          <cell r="AK287">
            <v>-43.444485251521471</v>
          </cell>
          <cell r="AL287" t="e">
            <v>#REF!</v>
          </cell>
          <cell r="AM287" t="e">
            <v>#REF!</v>
          </cell>
          <cell r="AN287" t="e">
            <v>#REF!</v>
          </cell>
          <cell r="AO287" t="e">
            <v>#REF!</v>
          </cell>
          <cell r="AP287" t="e">
            <v>#REF!</v>
          </cell>
        </row>
        <row r="288">
          <cell r="Z288">
            <v>-4.7898784245851687</v>
          </cell>
          <cell r="AA288">
            <v>-4.6029350772459452</v>
          </cell>
          <cell r="AB288">
            <v>3.47670755184879E-2</v>
          </cell>
          <cell r="AC288">
            <v>8.4455489891980164</v>
          </cell>
          <cell r="AD288">
            <v>27.000567937043627</v>
          </cell>
          <cell r="AE288">
            <v>47.787295001199936</v>
          </cell>
          <cell r="AF288">
            <v>-186.10357786598405</v>
          </cell>
          <cell r="AG288">
            <v>-169.06574808492047</v>
          </cell>
          <cell r="AH288">
            <v>-148.78670927593629</v>
          </cell>
          <cell r="AI288">
            <v>-126.27245416884017</v>
          </cell>
          <cell r="AJ288">
            <v>-101.92213451190447</v>
          </cell>
          <cell r="AK288">
            <v>-76.667174740452722</v>
          </cell>
          <cell r="AL288" t="e">
            <v>#REF!</v>
          </cell>
          <cell r="AM288" t="e">
            <v>#REF!</v>
          </cell>
          <cell r="AN288" t="e">
            <v>#REF!</v>
          </cell>
          <cell r="AO288" t="e">
            <v>#REF!</v>
          </cell>
          <cell r="AP288" t="e">
            <v>#REF!</v>
          </cell>
        </row>
        <row r="289">
          <cell r="Z289">
            <v>181.86496677408763</v>
          </cell>
          <cell r="AA289">
            <v>330.92709359302444</v>
          </cell>
          <cell r="AB289">
            <v>493.80126164716057</v>
          </cell>
          <cell r="AC289">
            <v>676.0112784479802</v>
          </cell>
          <cell r="AD289">
            <v>884.60118472790782</v>
          </cell>
          <cell r="AE289">
            <v>1103.8349568829608</v>
          </cell>
          <cell r="AF289">
            <v>-1188.8982614889162</v>
          </cell>
          <cell r="AG289">
            <v>-1061.5239741720195</v>
          </cell>
          <cell r="AH289">
            <v>-911.88636743718371</v>
          </cell>
          <cell r="AI289">
            <v>-749.31909106923433</v>
          </cell>
          <cell r="AJ289">
            <v>-579.91846537154447</v>
          </cell>
          <cell r="AK289">
            <v>-410.61351788251699</v>
          </cell>
          <cell r="AL289" t="e">
            <v>#REF!</v>
          </cell>
          <cell r="AM289" t="e">
            <v>#REF!</v>
          </cell>
          <cell r="AN289" t="e">
            <v>#REF!</v>
          </cell>
          <cell r="AO289" t="e">
            <v>#REF!</v>
          </cell>
          <cell r="AP289" t="e">
            <v>#REF!</v>
          </cell>
        </row>
        <row r="290">
          <cell r="Z290">
            <v>-13.230982165035044</v>
          </cell>
          <cell r="AA290">
            <v>-4.6286489514036475</v>
          </cell>
          <cell r="AB290">
            <v>8.8868199070507501</v>
          </cell>
          <cell r="AC290">
            <v>24.073783033586039</v>
          </cell>
          <cell r="AD290">
            <v>44.980698738606463</v>
          </cell>
          <cell r="AE290">
            <v>67.112887032513726</v>
          </cell>
          <cell r="AF290">
            <v>-193.19902723996196</v>
          </cell>
          <cell r="AG290">
            <v>-178.80828883277758</v>
          </cell>
          <cell r="AH290">
            <v>-161.32043330283338</v>
          </cell>
          <cell r="AI290">
            <v>-141.66335555130502</v>
          </cell>
          <cell r="AJ290">
            <v>-119.39183571586113</v>
          </cell>
          <cell r="AK290">
            <v>-94.584163584308385</v>
          </cell>
          <cell r="AL290" t="e">
            <v>#REF!</v>
          </cell>
          <cell r="AM290" t="e">
            <v>#REF!</v>
          </cell>
          <cell r="AN290" t="e">
            <v>#REF!</v>
          </cell>
          <cell r="AO290" t="e">
            <v>#REF!</v>
          </cell>
          <cell r="AP290" t="e">
            <v>#REF!</v>
          </cell>
        </row>
        <row r="291">
          <cell r="Z291">
            <v>191.78201716802278</v>
          </cell>
          <cell r="AA291">
            <v>401.26187324838725</v>
          </cell>
          <cell r="AB291">
            <v>632.30699935290977</v>
          </cell>
          <cell r="AC291">
            <v>870.67833263537545</v>
          </cell>
          <cell r="AD291">
            <v>1137.4432002761187</v>
          </cell>
          <cell r="AE291">
            <v>1427.8581702515046</v>
          </cell>
          <cell r="AF291">
            <v>-943.64929362109967</v>
          </cell>
          <cell r="AG291">
            <v>-830.73489153393609</v>
          </cell>
          <cell r="AH291">
            <v>-701.42726210981823</v>
          </cell>
          <cell r="AI291">
            <v>-562.79269129124987</v>
          </cell>
          <cell r="AJ291">
            <v>-422.13216213887392</v>
          </cell>
          <cell r="AK291">
            <v>-288.43902377424831</v>
          </cell>
          <cell r="AL291" t="e">
            <v>#REF!</v>
          </cell>
          <cell r="AM291" t="e">
            <v>#REF!</v>
          </cell>
          <cell r="AN291" t="e">
            <v>#REF!</v>
          </cell>
          <cell r="AO291" t="e">
            <v>#REF!</v>
          </cell>
          <cell r="AP291" t="e">
            <v>#REF!</v>
          </cell>
        </row>
        <row r="292">
          <cell r="Z292">
            <v>110.26607241334023</v>
          </cell>
          <cell r="AA292">
            <v>165.51016953266264</v>
          </cell>
          <cell r="AB292">
            <v>215.46833567435635</v>
          </cell>
          <cell r="AC292">
            <v>296.52261911941594</v>
          </cell>
          <cell r="AD292">
            <v>389.10348363799153</v>
          </cell>
          <cell r="AE292">
            <v>508.8938740870492</v>
          </cell>
          <cell r="AF292">
            <v>-667.95774046880103</v>
          </cell>
          <cell r="AG292">
            <v>-570.83811624053146</v>
          </cell>
          <cell r="AH292">
            <v>-461.16475719620928</v>
          </cell>
          <cell r="AI292">
            <v>-347.83401534763044</v>
          </cell>
          <cell r="AJ292">
            <v>-238.43306290269916</v>
          </cell>
          <cell r="AK292">
            <v>-140.08271905662914</v>
          </cell>
          <cell r="AL292" t="e">
            <v>#REF!</v>
          </cell>
          <cell r="AM292" t="e">
            <v>#REF!</v>
          </cell>
          <cell r="AN292" t="e">
            <v>#REF!</v>
          </cell>
          <cell r="AO292" t="e">
            <v>#REF!</v>
          </cell>
          <cell r="AP292" t="e">
            <v>#REF!</v>
          </cell>
        </row>
        <row r="293">
          <cell r="Z293">
            <v>223.82619542825682</v>
          </cell>
          <cell r="AA293">
            <v>379.38628649827479</v>
          </cell>
          <cell r="AB293">
            <v>533.31470986747513</v>
          </cell>
          <cell r="AC293">
            <v>709.60708570080487</v>
          </cell>
          <cell r="AD293">
            <v>912.80700246075435</v>
          </cell>
          <cell r="AE293">
            <v>1155.6838249536027</v>
          </cell>
          <cell r="AF293">
            <v>-1036.1840806466403</v>
          </cell>
          <cell r="AG293">
            <v>-911.83505285727881</v>
          </cell>
          <cell r="AH293">
            <v>-768.97454978119868</v>
          </cell>
          <cell r="AI293">
            <v>-614.20903960664805</v>
          </cell>
          <cell r="AJ293">
            <v>-454.78309125899267</v>
          </cell>
          <cell r="AK293">
            <v>-296.62699880100615</v>
          </cell>
          <cell r="AL293" t="e">
            <v>#REF!</v>
          </cell>
          <cell r="AM293" t="e">
            <v>#REF!</v>
          </cell>
          <cell r="AN293" t="e">
            <v>#REF!</v>
          </cell>
          <cell r="AO293" t="e">
            <v>#REF!</v>
          </cell>
          <cell r="AP293" t="e">
            <v>#REF!</v>
          </cell>
        </row>
        <row r="294">
          <cell r="Z294">
            <v>1032.479528891246</v>
          </cell>
          <cell r="AA294">
            <v>1499.4660979232035</v>
          </cell>
          <cell r="AB294">
            <v>1988.3668277658062</v>
          </cell>
          <cell r="AC294">
            <v>2567.610074708904</v>
          </cell>
          <cell r="AD294">
            <v>3164.9204977384534</v>
          </cell>
          <cell r="AE294">
            <v>3770.7152190030661</v>
          </cell>
          <cell r="AF294">
            <v>-1516.2234182850457</v>
          </cell>
          <cell r="AG294">
            <v>-1156.9168808155214</v>
          </cell>
          <cell r="AH294">
            <v>-780.47142368507195</v>
          </cell>
          <cell r="AI294">
            <v>-423.00793994394695</v>
          </cell>
          <cell r="AJ294">
            <v>-123.88570117059862</v>
          </cell>
          <cell r="AK294">
            <v>110.24192606439087</v>
          </cell>
          <cell r="AL294" t="e">
            <v>#REF!</v>
          </cell>
          <cell r="AM294" t="e">
            <v>#REF!</v>
          </cell>
          <cell r="AN294" t="e">
            <v>#REF!</v>
          </cell>
          <cell r="AO294" t="e">
            <v>#REF!</v>
          </cell>
          <cell r="AP294" t="e">
            <v>#REF!</v>
          </cell>
        </row>
        <row r="295">
          <cell r="Z295">
            <v>45.079794150043867</v>
          </cell>
          <cell r="AA295">
            <v>60.745873577401284</v>
          </cell>
          <cell r="AB295">
            <v>75.954268116543446</v>
          </cell>
          <cell r="AC295">
            <v>92.749727055062621</v>
          </cell>
          <cell r="AD295">
            <v>113.61950601986238</v>
          </cell>
          <cell r="AE295">
            <v>135.20257595692709</v>
          </cell>
          <cell r="AF295">
            <v>-65.153596689925578</v>
          </cell>
          <cell r="AG295">
            <v>-52.927954870733622</v>
          </cell>
          <cell r="AH295">
            <v>-39.736536365469753</v>
          </cell>
          <cell r="AI295">
            <v>-26.515654098364823</v>
          </cell>
          <cell r="AJ295">
            <v>-14.330142812801874</v>
          </cell>
          <cell r="AK295">
            <v>-3.9326447413962384</v>
          </cell>
          <cell r="AL295" t="e">
            <v>#REF!</v>
          </cell>
          <cell r="AM295" t="e">
            <v>#REF!</v>
          </cell>
          <cell r="AN295" t="e">
            <v>#REF!</v>
          </cell>
          <cell r="AO295" t="e">
            <v>#REF!</v>
          </cell>
          <cell r="AP295" t="e">
            <v>#REF!</v>
          </cell>
        </row>
        <row r="296">
          <cell r="Z296">
            <v>141.1039700367686</v>
          </cell>
          <cell r="AA296">
            <v>224.32321813420754</v>
          </cell>
          <cell r="AB296">
            <v>316.68404186367934</v>
          </cell>
          <cell r="AC296">
            <v>420.66922438207553</v>
          </cell>
          <cell r="AD296">
            <v>524.06330160383573</v>
          </cell>
          <cell r="AE296">
            <v>625.90708529566757</v>
          </cell>
          <cell r="AF296">
            <v>-347.65116559502542</v>
          </cell>
          <cell r="AG296">
            <v>-278.72992140657806</v>
          </cell>
          <cell r="AH296">
            <v>-207.00538987847568</v>
          </cell>
          <cell r="AI296">
            <v>-139.77515138200206</v>
          </cell>
          <cell r="AJ296">
            <v>-83.637104307170148</v>
          </cell>
          <cell r="AK296">
            <v>-42.492197962956467</v>
          </cell>
          <cell r="AL296" t="e">
            <v>#REF!</v>
          </cell>
          <cell r="AM296" t="e">
            <v>#REF!</v>
          </cell>
          <cell r="AN296" t="e">
            <v>#REF!</v>
          </cell>
          <cell r="AO296" t="e">
            <v>#REF!</v>
          </cell>
          <cell r="AP296" t="e">
            <v>#REF!</v>
          </cell>
        </row>
        <row r="297">
          <cell r="Z297">
            <v>15.738081247926175</v>
          </cell>
          <cell r="AA297">
            <v>55.549073985646999</v>
          </cell>
          <cell r="AB297">
            <v>97.999277887488347</v>
          </cell>
          <cell r="AC297">
            <v>148.70132727381525</v>
          </cell>
          <cell r="AD297">
            <v>200.89534858817944</v>
          </cell>
          <cell r="AE297">
            <v>262.6101153651075</v>
          </cell>
          <cell r="AF297">
            <v>-295.94209730880368</v>
          </cell>
          <cell r="AG297">
            <v>-264.02839725508068</v>
          </cell>
          <cell r="AH297">
            <v>-227.0864652966242</v>
          </cell>
          <cell r="AI297">
            <v>-186.92967911621503</v>
          </cell>
          <cell r="AJ297">
            <v>-145.0264421959476</v>
          </cell>
          <cell r="AK297">
            <v>-103.42562473036466</v>
          </cell>
          <cell r="AL297" t="e">
            <v>#REF!</v>
          </cell>
          <cell r="AM297" t="e">
            <v>#REF!</v>
          </cell>
          <cell r="AN297" t="e">
            <v>#REF!</v>
          </cell>
          <cell r="AO297" t="e">
            <v>#REF!</v>
          </cell>
          <cell r="AP297" t="e">
            <v>#REF!</v>
          </cell>
        </row>
        <row r="298">
          <cell r="Z298">
            <v>238.20816742245711</v>
          </cell>
          <cell r="AA298">
            <v>381.58711193132649</v>
          </cell>
          <cell r="AB298">
            <v>535.10052815683935</v>
          </cell>
          <cell r="AC298">
            <v>698.08824984871967</v>
          </cell>
          <cell r="AD298">
            <v>865.49722763434988</v>
          </cell>
          <cell r="AE298">
            <v>1036.3942266986121</v>
          </cell>
          <cell r="AF298">
            <v>-697.19802073107428</v>
          </cell>
          <cell r="AG298">
            <v>-592.66654975208451</v>
          </cell>
          <cell r="AH298">
            <v>-474.95424358126718</v>
          </cell>
          <cell r="AI298">
            <v>-355.23645895843163</v>
          </cell>
          <cell r="AJ298">
            <v>-240.62144617054767</v>
          </cell>
          <cell r="AK298">
            <v>-140.59624664673498</v>
          </cell>
          <cell r="AL298" t="e">
            <v>#REF!</v>
          </cell>
          <cell r="AM298" t="e">
            <v>#REF!</v>
          </cell>
          <cell r="AN298" t="e">
            <v>#REF!</v>
          </cell>
          <cell r="AO298" t="e">
            <v>#REF!</v>
          </cell>
          <cell r="AP298" t="e">
            <v>#REF!</v>
          </cell>
        </row>
        <row r="299">
          <cell r="Z299">
            <v>21.270022343339804</v>
          </cell>
          <cell r="AA299">
            <v>45.613014173641147</v>
          </cell>
          <cell r="AB299">
            <v>68.590731952127811</v>
          </cell>
          <cell r="AC299">
            <v>92.805841396198758</v>
          </cell>
          <cell r="AD299">
            <v>121.22697416483618</v>
          </cell>
          <cell r="AE299">
            <v>163.90988710853929</v>
          </cell>
          <cell r="AF299">
            <v>-180.31413895496021</v>
          </cell>
          <cell r="AG299">
            <v>-152.73480364476569</v>
          </cell>
          <cell r="AH299">
            <v>-120.5754569803249</v>
          </cell>
          <cell r="AI299">
            <v>-88.69173679715297</v>
          </cell>
          <cell r="AJ299">
            <v>-56.998384357601736</v>
          </cell>
          <cell r="AK299">
            <v>-28.437918261917048</v>
          </cell>
          <cell r="AL299" t="e">
            <v>#REF!</v>
          </cell>
          <cell r="AM299" t="e">
            <v>#REF!</v>
          </cell>
          <cell r="AN299" t="e">
            <v>#REF!</v>
          </cell>
          <cell r="AO299" t="e">
            <v>#REF!</v>
          </cell>
          <cell r="AP299" t="e">
            <v>#REF!</v>
          </cell>
        </row>
        <row r="305">
          <cell r="X305">
            <v>0.47882842736883524</v>
          </cell>
        </row>
        <row r="306">
          <cell r="X306">
            <v>1.990680034736596</v>
          </cell>
        </row>
        <row r="307">
          <cell r="X307">
            <v>7.8008447341311413</v>
          </cell>
        </row>
        <row r="308">
          <cell r="X308">
            <v>1.9709498469205404</v>
          </cell>
        </row>
        <row r="309">
          <cell r="X309">
            <v>0.27256702917581299</v>
          </cell>
        </row>
        <row r="310">
          <cell r="X310">
            <v>2.5559084912343706</v>
          </cell>
        </row>
        <row r="311">
          <cell r="X311">
            <v>3.0352589215630927</v>
          </cell>
        </row>
        <row r="312">
          <cell r="X312">
            <v>2.9631747768844696</v>
          </cell>
        </row>
        <row r="313">
          <cell r="X313">
            <v>3.0501431141168038</v>
          </cell>
        </row>
        <row r="314">
          <cell r="X314">
            <v>3.1724395660395981</v>
          </cell>
        </row>
        <row r="315">
          <cell r="X315">
            <v>4.2942158563236035</v>
          </cell>
        </row>
        <row r="316">
          <cell r="X316">
            <v>6.0602414813269059</v>
          </cell>
        </row>
        <row r="317">
          <cell r="X317">
            <v>4.5218919927725576</v>
          </cell>
        </row>
        <row r="318">
          <cell r="X318">
            <v>3.4680879074882145</v>
          </cell>
        </row>
        <row r="319">
          <cell r="X319">
            <v>5.824093989287964</v>
          </cell>
        </row>
        <row r="320">
          <cell r="X320">
            <v>2.6219865812864538</v>
          </cell>
        </row>
        <row r="321">
          <cell r="X321">
            <v>0.49666330878179943</v>
          </cell>
        </row>
        <row r="322">
          <cell r="X322">
            <v>32.61121292988657</v>
          </cell>
        </row>
        <row r="323">
          <cell r="X323">
            <v>7.2272592008065351</v>
          </cell>
        </row>
        <row r="324">
          <cell r="X324">
            <v>2.9415488738358175</v>
          </cell>
        </row>
        <row r="325">
          <cell r="X325">
            <v>0.74307864342814867</v>
          </cell>
        </row>
        <row r="326">
          <cell r="X326">
            <v>8.8850444441020642</v>
          </cell>
        </row>
        <row r="327">
          <cell r="X327">
            <v>2.4696259927089108</v>
          </cell>
        </row>
        <row r="335">
          <cell r="X335">
            <v>0.48840499591621195</v>
          </cell>
        </row>
        <row r="336">
          <cell r="X336">
            <v>2.0304936354313279</v>
          </cell>
        </row>
        <row r="337">
          <cell r="X337">
            <v>7.8008447341311413</v>
          </cell>
        </row>
        <row r="338">
          <cell r="X338">
            <v>2.0103688438589513</v>
          </cell>
        </row>
        <row r="339">
          <cell r="X339">
            <v>0.27801836975932925</v>
          </cell>
        </row>
        <row r="340">
          <cell r="X340">
            <v>2.607026661059058</v>
          </cell>
        </row>
        <row r="341">
          <cell r="X341">
            <v>3.0959640999943545</v>
          </cell>
        </row>
        <row r="342">
          <cell r="X342">
            <v>3.0224382724221592</v>
          </cell>
        </row>
        <row r="343">
          <cell r="X343">
            <v>3.1111459763991398</v>
          </cell>
        </row>
        <row r="344">
          <cell r="X344">
            <v>3.2358883573603903</v>
          </cell>
        </row>
        <row r="345">
          <cell r="X345">
            <v>4.3801001734500753</v>
          </cell>
        </row>
        <row r="346">
          <cell r="X346">
            <v>6.1814463109534445</v>
          </cell>
        </row>
        <row r="347">
          <cell r="X347">
            <v>4.6123298326280091</v>
          </cell>
        </row>
        <row r="348">
          <cell r="X348">
            <v>3.537449665637979</v>
          </cell>
        </row>
        <row r="349">
          <cell r="X349">
            <v>5.9405758690737231</v>
          </cell>
        </row>
        <row r="350">
          <cell r="X350">
            <v>2.6744263129121828</v>
          </cell>
        </row>
        <row r="351">
          <cell r="X351">
            <v>0.50659657495743537</v>
          </cell>
        </row>
        <row r="352">
          <cell r="X352">
            <v>33.263437188484303</v>
          </cell>
        </row>
        <row r="353">
          <cell r="X353">
            <v>7.3718043848226662</v>
          </cell>
        </row>
        <row r="354">
          <cell r="X354">
            <v>3.0003798513125339</v>
          </cell>
        </row>
        <row r="355">
          <cell r="X355">
            <v>0.7579402162967116</v>
          </cell>
        </row>
        <row r="356">
          <cell r="X356">
            <v>9.0627453329841057</v>
          </cell>
        </row>
        <row r="357">
          <cell r="X357">
            <v>2.5190185125630893</v>
          </cell>
        </row>
      </sheetData>
      <sheetData sheetId="2" refreshError="1"/>
      <sheetData sheetId="3" refreshError="1">
        <row r="2">
          <cell r="B2" t="str">
            <v>Выпуски</v>
          </cell>
        </row>
        <row r="3">
          <cell r="B3" t="str">
            <v>Годовые индексы изменения физического объема выпусков</v>
          </cell>
        </row>
        <row r="4">
          <cell r="B4" t="str">
            <v>Отраслевая структура выпусков по годам в прогнозируемом периоде</v>
          </cell>
        </row>
        <row r="5">
          <cell r="B5" t="str">
            <v xml:space="preserve">Объем отраслевых ресурсов отечественного производства </v>
          </cell>
        </row>
        <row r="6">
          <cell r="B6" t="str">
            <v xml:space="preserve">Динамика отраслевых ресурсов отечественного производства </v>
          </cell>
        </row>
        <row r="7">
          <cell r="B7" t="str">
            <v xml:space="preserve">Отраслевая структура ресурсов отечественного производства </v>
          </cell>
        </row>
        <row r="8">
          <cell r="B8" t="str">
            <v>Объем отраслевых ресурсов отечественного производства в конечном использовании</v>
          </cell>
        </row>
        <row r="9">
          <cell r="B9" t="str">
            <v>Динамика отраслевых ресурсов отечественного производства в конечном использовании</v>
          </cell>
        </row>
        <row r="10">
          <cell r="B10" t="str">
            <v>Отраслевая структура ресурсов отечественного производства в конечном использовании</v>
          </cell>
        </row>
        <row r="11">
          <cell r="B11" t="str">
            <v>Конечное потребление домашних хозяйств</v>
          </cell>
        </row>
        <row r="12">
          <cell r="B12" t="str">
            <v>Динамика конечного потребления домашних хозяйств</v>
          </cell>
        </row>
        <row r="13">
          <cell r="B13" t="str">
            <v>Отраслевая структура конечного потребления домашних хозяйств</v>
          </cell>
        </row>
        <row r="14">
          <cell r="B14" t="str">
            <v>Конечное потребление ОГУ</v>
          </cell>
        </row>
        <row r="15">
          <cell r="B15" t="str">
            <v>Динамика конечного потребления ОГУ</v>
          </cell>
        </row>
        <row r="16">
          <cell r="B16" t="str">
            <v>Отраслевая структура конечного потребления ОГУ</v>
          </cell>
        </row>
        <row r="17">
          <cell r="B17" t="str">
            <v>Изменение запасов материальных оборотных средств</v>
          </cell>
        </row>
        <row r="18">
          <cell r="B18" t="str">
            <v>Динамика изменения запасов материальных оборотных средств</v>
          </cell>
        </row>
        <row r="19">
          <cell r="B19" t="str">
            <v>Отраслевая структура изменения запасов материальных оборотных средств</v>
          </cell>
        </row>
        <row r="20">
          <cell r="B20" t="str">
            <v>Экспорт</v>
          </cell>
        </row>
        <row r="21">
          <cell r="B21" t="str">
            <v>Динамика экспорта</v>
          </cell>
        </row>
        <row r="22">
          <cell r="B22" t="str">
            <v>Отраслевая структура экспорта</v>
          </cell>
        </row>
        <row r="23">
          <cell r="B23" t="str">
            <v>Импорт</v>
          </cell>
        </row>
        <row r="24">
          <cell r="B24" t="str">
            <v>Динамика импорта</v>
          </cell>
        </row>
        <row r="25">
          <cell r="B25" t="str">
            <v>Отраслевая структура импорта</v>
          </cell>
        </row>
        <row r="26">
          <cell r="B26" t="str">
            <v>Сальдо</v>
          </cell>
        </row>
        <row r="27">
          <cell r="B27" t="str">
            <v>Динамика отраслевой потребности в инвестициях</v>
          </cell>
        </row>
        <row r="28">
          <cell r="B28" t="str">
            <v>Динамика основных фондов</v>
          </cell>
        </row>
        <row r="29">
          <cell r="B29" t="str">
            <v>Коэффициенты выбытия основных фондов</v>
          </cell>
        </row>
        <row r="30">
          <cell r="B30" t="str">
            <v>Коэффициенты обновления основных фондов</v>
          </cell>
        </row>
        <row r="31">
          <cell r="B31" t="str">
            <v>Динамика фондоотдачи</v>
          </cell>
        </row>
      </sheetData>
      <sheetData sheetId="4">
        <row r="4">
          <cell r="Y4">
            <v>1</v>
          </cell>
        </row>
      </sheetData>
      <sheetData sheetId="5">
        <row r="121">
          <cell r="CI121">
            <v>1199.7543236906586</v>
          </cell>
        </row>
      </sheetData>
      <sheetData sheetId="6">
        <row r="2">
          <cell r="B2" t="str">
            <v>Выпуски</v>
          </cell>
        </row>
      </sheetData>
      <sheetData sheetId="7">
        <row r="2">
          <cell r="B2" t="str">
            <v>Выпуски</v>
          </cell>
        </row>
      </sheetData>
      <sheetData sheetId="8">
        <row r="4">
          <cell r="Y4">
            <v>1</v>
          </cell>
        </row>
      </sheetData>
      <sheetData sheetId="9">
        <row r="121">
          <cell r="CI121">
            <v>1199.7543236906586</v>
          </cell>
        </row>
      </sheetData>
      <sheetData sheetId="10">
        <row r="7">
          <cell r="C7">
            <v>1</v>
          </cell>
        </row>
      </sheetData>
      <sheetData sheetId="11">
        <row r="4">
          <cell r="Y4">
            <v>1</v>
          </cell>
        </row>
      </sheetData>
      <sheetData sheetId="12">
        <row r="121">
          <cell r="CI121">
            <v>1199.7543236906586</v>
          </cell>
        </row>
      </sheetData>
      <sheetData sheetId="13">
        <row r="7">
          <cell r="C7">
            <v>1</v>
          </cell>
        </row>
      </sheetData>
      <sheetData sheetId="14">
        <row r="4">
          <cell r="Y4">
            <v>1</v>
          </cell>
        </row>
      </sheetData>
      <sheetData sheetId="15"/>
      <sheetData sheetId="16">
        <row r="121">
          <cell r="CI121">
            <v>1199.7543236906586</v>
          </cell>
        </row>
      </sheetData>
      <sheetData sheetId="17">
        <row r="4">
          <cell r="Y4">
            <v>1</v>
          </cell>
        </row>
      </sheetData>
      <sheetData sheetId="18"/>
      <sheetData sheetId="19">
        <row r="121">
          <cell r="CI121">
            <v>1199.7543236906586</v>
          </cell>
        </row>
      </sheetData>
      <sheetData sheetId="20">
        <row r="4">
          <cell r="Y4">
            <v>1</v>
          </cell>
        </row>
      </sheetData>
      <sheetData sheetId="21">
        <row r="2">
          <cell r="B2" t="str">
            <v>Выпуски</v>
          </cell>
        </row>
      </sheetData>
      <sheetData sheetId="22">
        <row r="121">
          <cell r="CI121">
            <v>1199.7543236906586</v>
          </cell>
        </row>
      </sheetData>
      <sheetData sheetId="23">
        <row r="4">
          <cell r="Y4">
            <v>1</v>
          </cell>
        </row>
      </sheetData>
      <sheetData sheetId="24">
        <row r="2">
          <cell r="B2" t="str">
            <v>Выпуски</v>
          </cell>
        </row>
      </sheetData>
      <sheetData sheetId="25">
        <row r="2">
          <cell r="B2" t="str">
            <v>Выпуски</v>
          </cell>
        </row>
      </sheetData>
      <sheetData sheetId="26">
        <row r="2">
          <cell r="B2" t="str">
            <v>Выпуски</v>
          </cell>
        </row>
      </sheetData>
      <sheetData sheetId="27">
        <row r="2">
          <cell r="B2" t="str">
            <v>Выпуски</v>
          </cell>
        </row>
      </sheetData>
      <sheetData sheetId="28">
        <row r="2">
          <cell r="B2" t="str">
            <v>Выпуски</v>
          </cell>
        </row>
      </sheetData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tilats"/>
      <sheetName val="Текущие цены"/>
    </sheetNames>
    <sheetDataSet>
      <sheetData sheetId="0" refreshError="1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Д"/>
      <sheetName val="ТГК-1"/>
      <sheetName val="ТГК-1 15"/>
      <sheetName val="ТГК-1 31"/>
      <sheetName val="ТГК-1 31 (без НДС)"/>
    </sheetNames>
    <sheetDataSet>
      <sheetData sheetId="0" refreshError="1">
        <row r="4">
          <cell r="A4">
            <v>2018</v>
          </cell>
          <cell r="B4">
            <v>2019</v>
          </cell>
          <cell r="C4">
            <v>2033</v>
          </cell>
          <cell r="E4">
            <v>0.2</v>
          </cell>
        </row>
        <row r="10">
          <cell r="H10" t="str">
            <v>Схема</v>
          </cell>
        </row>
        <row r="11">
          <cell r="H11" t="str">
            <v>Тула</v>
          </cell>
        </row>
        <row r="12">
          <cell r="H12" t="str">
            <v>Ленобласть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д. показатели"/>
      <sheetName val="Износ, аварии (статистика)"/>
      <sheetName val="Расчет стоимости перекладки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ПЦ-цб (2)"/>
      <sheetName val="ИПЦ-ц"/>
      <sheetName val="ИПЦ-гр"/>
      <sheetName val="ИПЦ-баз1"/>
      <sheetName val="ИПЦ-40"/>
      <sheetName val="ИПЦ-баз(30)"/>
      <sheetName val="ЖКХ "/>
      <sheetName val="df13-18-б"/>
      <sheetName val="vec"/>
      <sheetName val="df08-12"/>
      <sheetName val="Мир _цен"/>
      <sheetName val="электро"/>
      <sheetName val="уг-маз"/>
      <sheetName val="пч1-СPI"/>
      <sheetName val="пч1-def"/>
      <sheetName val="пч1-кв"/>
      <sheetName val="СУ-1-тек-ср"/>
      <sheetName val="баз-кв"/>
      <sheetName val="10-15 д"/>
      <sheetName val="food"/>
      <sheetName val="ИЦПМЭР"/>
      <sheetName val="2030-ИПЦ"/>
      <sheetName val="df19-30 "/>
      <sheetName val="пч-2030"/>
      <sheetName val="2015-янв"/>
      <sheetName val="печ-1-стар вер"/>
      <sheetName val="df04-07"/>
      <sheetName val="деф-2030"/>
      <sheetName val="ИПЦ-2"/>
      <sheetName val="электр - 21.04-д03"/>
      <sheetName val="ИПЦ-без"/>
      <sheetName val="ИПЦ-7,5-о"/>
      <sheetName val="Лист1"/>
      <sheetName val="Лист2"/>
      <sheetName val="ИПЦ-(2)"/>
      <sheetName val="ИПЦ-(3 вар-ц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дельные показатели"/>
      <sheetName val="Тарифная зона г. Инта"/>
      <sheetName val="Амортизация"/>
      <sheetName val="Инвест. программа"/>
      <sheetName val="Эффект"/>
      <sheetName val="Калькуляция, ЭОТ (Инта)"/>
      <sheetName val="Мат. хар-ка"/>
      <sheetName val="ДПРТ (И)"/>
      <sheetName val="Цены, значения, параметры (И)"/>
      <sheetName val="Пок-ли Надежности, ЭЭ (И)"/>
      <sheetName val="Тарифная зона пст. Абезь"/>
      <sheetName val="Калькуляция, ЭОТ (Абезь)"/>
      <sheetName val="ДПРТ (А)"/>
      <sheetName val="Цены, значения, параметры (А)"/>
      <sheetName val="Пок-ли Надежности, ЭЭ (А)"/>
    </sheetNames>
    <sheetDataSet>
      <sheetData sheetId="0">
        <row r="6">
          <cell r="E6">
            <v>4.1412727249690979</v>
          </cell>
        </row>
      </sheetData>
      <sheetData sheetId="1" refreshError="1"/>
      <sheetData sheetId="2" refreshError="1"/>
      <sheetData sheetId="3">
        <row r="5">
          <cell r="I5">
            <v>166.62824936185666</v>
          </cell>
        </row>
      </sheetData>
      <sheetData sheetId="4" refreshError="1"/>
      <sheetData sheetId="5" refreshError="1"/>
      <sheetData sheetId="6">
        <row r="5">
          <cell r="E5">
            <v>670.6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Д источники"/>
      <sheetName val="ИД сети"/>
      <sheetName val="ИД общее"/>
      <sheetName val="База источники"/>
      <sheetName val="База сети"/>
      <sheetName val="Слайд"/>
      <sheetName val="Итого источники"/>
      <sheetName val="Итого сети"/>
      <sheetName val="ГУП ТЭК"/>
      <sheetName val="ГУП ТЭК 1"/>
      <sheetName val="Всего (с НДС)"/>
    </sheetNames>
    <sheetDataSet>
      <sheetData sheetId="0">
        <row r="4">
          <cell r="A4" t="str">
            <v>Вариант2И</v>
          </cell>
        </row>
        <row r="10">
          <cell r="I10" t="str">
            <v>Вариант1И</v>
          </cell>
        </row>
        <row r="11">
          <cell r="I11" t="str">
            <v>Вариант2И</v>
          </cell>
        </row>
        <row r="12">
          <cell r="I12" t="str">
            <v>Вариант3И</v>
          </cell>
        </row>
      </sheetData>
      <sheetData sheetId="1"/>
      <sheetData sheetId="2">
        <row r="4">
          <cell r="A4">
            <v>2020</v>
          </cell>
          <cell r="B4">
            <v>2020</v>
          </cell>
          <cell r="C4">
            <v>2033</v>
          </cell>
          <cell r="D4">
            <v>0.2</v>
          </cell>
        </row>
        <row r="48">
          <cell r="J48">
            <v>0.02</v>
          </cell>
        </row>
        <row r="49">
          <cell r="J49">
            <v>0.6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Д"/>
      <sheetName val="Сети"/>
      <sheetName val="Итого"/>
      <sheetName val="Итого прогнозные"/>
      <sheetName val="Итого прогнозные (без НДС)"/>
    </sheetNames>
    <sheetDataSet>
      <sheetData sheetId="0">
        <row r="4">
          <cell r="D4" t="str">
            <v>Тула</v>
          </cell>
        </row>
        <row r="7">
          <cell r="M7" t="str">
            <v>Тула</v>
          </cell>
        </row>
        <row r="8">
          <cell r="M8" t="str">
            <v>ЛО</v>
          </cell>
        </row>
        <row r="9">
          <cell r="M9" t="str">
            <v>Схема</v>
          </cell>
        </row>
      </sheetData>
      <sheetData sheetId="1" refreshError="1"/>
      <sheetData sheetId="2">
        <row r="4">
          <cell r="A4">
            <v>1</v>
          </cell>
        </row>
      </sheetData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Д"/>
      <sheetName val="Сети"/>
      <sheetName val="Итого"/>
      <sheetName val="Итого прогнозные"/>
      <sheetName val="Итого прогнозные (без НДС)"/>
    </sheetNames>
    <sheetDataSet>
      <sheetData sheetId="0">
        <row r="7">
          <cell r="M7" t="str">
            <v>Тула</v>
          </cell>
        </row>
        <row r="8">
          <cell r="M8" t="str">
            <v>ЛО</v>
          </cell>
        </row>
        <row r="9">
          <cell r="M9" t="str">
            <v>Схема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Д"/>
      <sheetName val="Сети"/>
      <sheetName val="Итого"/>
      <sheetName val="Итого прогнозные"/>
      <sheetName val="Итого прогнозные (без НДС)"/>
    </sheetNames>
    <sheetDataSet>
      <sheetData sheetId="0">
        <row r="7">
          <cell r="M7" t="str">
            <v>Тула</v>
          </cell>
        </row>
        <row r="8">
          <cell r="M8" t="str">
            <v>ЛО</v>
          </cell>
        </row>
        <row r="9">
          <cell r="M9" t="str">
            <v>Схема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99"/>
      <sheetName val="2002(v2)"/>
      <sheetName val="2004(2,3)"/>
      <sheetName val="2009(2,3) (2)"/>
      <sheetName val="Печ40"/>
      <sheetName val="2002-03(2,3)"/>
      <sheetName val="I"/>
      <sheetName val="2002_v2_"/>
      <sheetName val="Гр5(о)"/>
      <sheetName val="Управление"/>
      <sheetName val="2009(2,3)_(2)"/>
      <sheetName val="Оценка DCF"/>
      <sheetName val="GKN (2)"/>
      <sheetName val="ПЕРЕЧЕНЬ"/>
      <sheetName val="Программа"/>
      <sheetName val="Лист2"/>
      <sheetName val="Предпр.-взвеш. оценка"/>
      <sheetName val="база_свод"/>
      <sheetName val="Сдача "/>
      <sheetName val="расход"/>
      <sheetName val="Док+Исх"/>
      <sheetName val="Inputs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Справочники"/>
      <sheetName val="Регионы"/>
      <sheetName val="Исходные"/>
      <sheetName val="пл. 2001 цехов и УГС"/>
      <sheetName val="2002(v1)"/>
      <sheetName val="Списки"/>
      <sheetName val="Contents"/>
      <sheetName val="Настройки"/>
      <sheetName val="АА"/>
      <sheetName val="Содержание"/>
      <sheetName val="Налоги+Амортиз"/>
      <sheetName val="Энергия на СН"/>
      <sheetName val="НФИк"/>
      <sheetName val="Оценка_DCF"/>
      <sheetName val="GKN_(2)"/>
      <sheetName val="Нормы"/>
      <sheetName val="Пески сводный реестр"/>
      <sheetName val="Т-18-Инвестиции"/>
      <sheetName val="Морские поставки"/>
      <sheetName val="прим"/>
      <sheetName val="данные производственные"/>
      <sheetName val="данные капвложения"/>
      <sheetName val="данные стоимостные"/>
      <sheetName val="данные себестоимость"/>
      <sheetName val="0.Настройка"/>
      <sheetName val="Медслужба"/>
      <sheetName val="РМУ"/>
      <sheetName val="УКиСР"/>
      <sheetName val="приб. от экспорта"/>
      <sheetName val="Смета"/>
      <sheetName val="XLR_NoRangeSheet"/>
      <sheetName val=""/>
      <sheetName val="БД"/>
      <sheetName val="платежный календарь фин"/>
      <sheetName val="0_Настройка"/>
      <sheetName val="0_Настройка1"/>
      <sheetName val="выр__июль"/>
      <sheetName val="2009(2,3)_(2)1"/>
      <sheetName val="GKN_(2)1"/>
      <sheetName val="0_Настройка2"/>
      <sheetName val="2009(2,3)_(2)2"/>
      <sheetName val="GKN_(2)2"/>
      <sheetName val="0_Настройка3"/>
      <sheetName val="2009(2,3)_(2)3"/>
      <sheetName val="GKN_(2)3"/>
      <sheetName val="0_Настройка4"/>
      <sheetName val="2009(2,3)_(2)4"/>
      <sheetName val="GKN_(2)4"/>
      <sheetName val="0_Настройка5"/>
      <sheetName val="2009(2,3)_(2)5"/>
      <sheetName val="GKN_(2)5"/>
      <sheetName val="0_Настройка6"/>
      <sheetName val="2009(2,3)_(2)6"/>
      <sheetName val="GKN_(2)6"/>
      <sheetName val="0_Настройка7"/>
      <sheetName val="2009(2,3)_(2)7"/>
      <sheetName val="GKN_(2)7"/>
      <sheetName val="0_Настройка8"/>
      <sheetName val="2009(2,3)_(2)10"/>
      <sheetName val="GKN_(2)10"/>
      <sheetName val="0_Настройка11"/>
      <sheetName val="2009(2,3)_(2)8"/>
      <sheetName val="GKN_(2)8"/>
      <sheetName val="0_Настройка9"/>
      <sheetName val="2009(2,3)_(2)9"/>
      <sheetName val="GKN_(2)9"/>
      <sheetName val="0_Настройка10"/>
      <sheetName val="2009(2,3)_(2)12"/>
      <sheetName val="GKN_(2)12"/>
      <sheetName val="0_Настройка13"/>
      <sheetName val="2009(2,3)_(2)11"/>
      <sheetName val="GKN_(2)11"/>
      <sheetName val="0_Настройка12"/>
      <sheetName val="2009(2,3)_(2)15"/>
      <sheetName val="GKN_(2)15"/>
      <sheetName val="0_Настройка16"/>
      <sheetName val="2009(2,3)_(2)13"/>
      <sheetName val="GKN_(2)13"/>
      <sheetName val="0_Настройка14"/>
      <sheetName val="2009(2,3)_(2)14"/>
      <sheetName val="GKN_(2)14"/>
      <sheetName val="0_Настройка15"/>
      <sheetName val="АНАЛИТ"/>
      <sheetName val="Настройка"/>
      <sheetName val="поставка сравн13"/>
      <sheetName val="titre gap"/>
      <sheetName val="#ССЫЛКА"/>
      <sheetName val="Лист5"/>
      <sheetName val="Бюджет"/>
      <sheetName val="вводные данные систем"/>
      <sheetName val="Предпр_-взвеш__оценка"/>
      <sheetName val="Оценка_DCF1"/>
      <sheetName val="Предпр_-взвеш__оценка1"/>
      <sheetName val="план"/>
      <sheetName val="Расх."/>
      <sheetName val="Параметры"/>
      <sheetName val="1"/>
      <sheetName val="ВГ доход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/>
      <sheetData sheetId="124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99"/>
      <sheetName val="2002(v1)"/>
      <sheetName val="2002(v2)"/>
      <sheetName val="I"/>
      <sheetName val="Печv1"/>
      <sheetName val="Печv2 "/>
      <sheetName val="ПечМОНv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n"/>
      <sheetName val="Дефляторы"/>
      <sheetName val="ИПЦ Базовый (30.09.2024)"/>
      <sheetName val="Расчет перекладки ТС (НЦС)"/>
      <sheetName val="Перекладка ТС (ПСР, ПИР, УРС)"/>
      <sheetName val="Инвестиции (ТС)"/>
      <sheetName val="в т.ч. бюджетные инвестиции"/>
      <sheetName val="1-ИП"/>
      <sheetName val="2-ИП"/>
      <sheetName val="3-ИП"/>
      <sheetName val="4-ИП"/>
      <sheetName val="5-ИП"/>
      <sheetName val="График вып-я ИП"/>
      <sheetName val="Прогнозный износ"/>
      <sheetName val="Эффект (перекладка ТС)"/>
      <sheetName val="Пок-ли э-эффект-ти (для ИП-4)"/>
      <sheetName val="Амортизация (ТС)"/>
      <sheetName val="НВВ, Э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2"/>
      <sheetName val="Росстат"/>
      <sheetName val="Weights"/>
      <sheetName val="Добыча"/>
      <sheetName val="CEIC Data"/>
      <sheetName val="гг"/>
      <sheetName val="Output tables"/>
      <sheetName val="Charts"/>
      <sheetName val="12м_2019(обработка)"/>
      <sheetName val="мм"/>
      <sheetName val="Final_m"/>
      <sheetName val="нараст"/>
      <sheetName val="квкв"/>
      <sheetName val="Final_q"/>
      <sheetName val="Final_y"/>
      <sheetName val="D-in"/>
      <sheetName val="D-out t"/>
      <sheetName val="D-out sa"/>
      <sheetName val="Оглавление для удобства"/>
      <sheetName val="Переменные"/>
      <sheetName val="Инструкции"/>
      <sheetName val="Klimovets no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7">
          <cell r="P17">
            <v>43800</v>
          </cell>
        </row>
      </sheetData>
      <sheetData sheetId="8" refreshError="1"/>
      <sheetData sheetId="9" refreshError="1"/>
      <sheetData sheetId="10" refreshError="1">
        <row r="1919">
          <cell r="I1919" t="str">
            <v>SA, 2013=100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11">
          <cell r="B11" t="str">
            <v>_m</v>
          </cell>
        </row>
        <row r="12">
          <cell r="B12" t="str">
            <v>_q</v>
          </cell>
        </row>
        <row r="13">
          <cell r="B13" t="str">
            <v>_y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ЭК было-стало"/>
      <sheetName val="сравнение инвестпланов компаний"/>
      <sheetName val="сравнение%20инвестпланов%20комп"/>
      <sheetName val="%D1%81%D1%80%D0%B0%"/>
    </sheetNames>
    <definedNames>
      <definedName name="cghksrydtylkfyi" refersTo="#ССЫЛКА!"/>
      <definedName name="ddda" refersTo="#ССЫЛКА!"/>
      <definedName name="ewyreayaeyearyaeu" refersTo="#ССЫЛКА!"/>
      <definedName name="hul" refersTo="#ССЫЛКА!"/>
      <definedName name="infl" refersTo="#ССЫЛКА!"/>
      <definedName name="intthr" refersTo="#ССЫЛКА!"/>
      <definedName name="longer" refersTo="#ССЫЛКА!"/>
      <definedName name="NTB" refersTo="#ССЫЛКА!"/>
      <definedName name="rsstdrykdty" refersTo="#ССЫЛКА!"/>
      <definedName name="same" refersTo="#ССЫЛКА!"/>
      <definedName name="Thr" refersTo="#ССЫЛКА!"/>
      <definedName name="uklcgktxdyk" refersTo="#ССЫЛКА!"/>
      <definedName name="анлвегбюв6унув6" refersTo="#ССЫЛКА!"/>
      <definedName name="ее" refersTo="#ССЫЛКА!"/>
      <definedName name="зазаза" refersTo="#ССЫЛКА!"/>
      <definedName name="кнкери" refersTo="#ССЫЛКА!"/>
      <definedName name="лрлрлр" refersTo="#ССЫЛКА!"/>
      <definedName name="НТБ2" refersTo="#ССЫЛКА!"/>
      <definedName name="спрл" refersTo="#ССЫЛКА!"/>
      <definedName name="фываыввпр" refersTo="#ССЫЛКА!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Д"/>
      <sheetName val="ФедД"/>
      <sheetName val="РегД"/>
      <sheetName val="КонР"/>
      <sheetName val="ФедР"/>
      <sheetName val="РегР"/>
      <sheetName val="ФедИ"/>
      <sheetName val="РегИ"/>
      <sheetName val="Гр5(о)"/>
      <sheetName val="Control"/>
      <sheetName val="МЭР"/>
      <sheetName val="vec"/>
      <sheetName val="1999"/>
      <sheetName val="БДДС month _ф_"/>
      <sheetName val="БДДС month _п_"/>
      <sheetName val="Final_m"/>
      <sheetName val="Charts"/>
      <sheetName val="Переменные"/>
      <sheetName val="Огл. Графиков"/>
      <sheetName val="рабочий"/>
      <sheetName val="Текущие цены"/>
      <sheetName val="окрас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Итоги1"/>
      <sheetName val="Структура1"/>
      <sheetName val="Доходы (исполнение)1"/>
      <sheetName val="Расходы (исполнение)1"/>
      <sheetName val="Доходы (динамика)1"/>
      <sheetName val="Расходы (динамика)1"/>
      <sheetName val="Источники1"/>
      <sheetName val="Диаграммы1"/>
      <sheetName val="Итоги2"/>
      <sheetName val="Структура2"/>
      <sheetName val="Доходы (исполнение)2"/>
      <sheetName val="Расходы (исполнение)2"/>
      <sheetName val="Доходы (динамика)2"/>
      <sheetName val="Расходы (динамика)2"/>
      <sheetName val="Источники2"/>
      <sheetName val="Диаграммы2"/>
      <sheetName val="Итоги3"/>
      <sheetName val="Структура3"/>
      <sheetName val="Доходы (динамика)3"/>
      <sheetName val="Расходы (динамика)3"/>
      <sheetName val="Источники3"/>
      <sheetName val="ПРОГНОЗ_1"/>
      <sheetName val="ФедД"/>
      <sheetName val="Гр5(о)"/>
      <sheetName val="vec"/>
      <sheetName val="0_33"/>
      <sheetName val="TablesYearToYear"/>
      <sheetName val="1999"/>
      <sheetName val="ипц2002-2004"/>
    </sheetNames>
    <sheetDataSet>
      <sheetData sheetId="0" refreshError="1">
        <row r="17">
          <cell r="AE17">
            <v>8</v>
          </cell>
          <cell r="AF17">
            <v>7</v>
          </cell>
        </row>
        <row r="20">
          <cell r="AE20" t="str">
            <v>10 месяцев 2003 года</v>
          </cell>
          <cell r="AF20" t="str">
            <v>10 месяцев 2002 года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Sheet"/>
      <sheetName val="RSheet"/>
      <sheetName val="SheetOrgReestr"/>
      <sheetName val="OrgReestrTemp"/>
      <sheetName val="TranferLog"/>
      <sheetName val="Инструкция"/>
      <sheetName val="Титульный"/>
      <sheetName val="стр. 1"/>
      <sheetName val="Отчёт"/>
      <sheetName val="Источники финансирования"/>
      <sheetName val="Ссылки"/>
      <sheetName val="Комментарии"/>
      <sheetName val="Проверка"/>
    </sheetNames>
    <sheetDataSet>
      <sheetData sheetId="0">
        <row r="2">
          <cell r="B2" t="str">
            <v>INVEST.RESOURCE.202.4.178</v>
          </cell>
        </row>
        <row r="4">
          <cell r="B4" t="str">
            <v>Версия 2.1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>
            <v>54</v>
          </cell>
        </row>
        <row r="14">
          <cell r="F14" t="str">
            <v>ПАО "ТГК-1" филиал "Невский"</v>
          </cell>
        </row>
        <row r="21">
          <cell r="F21">
            <v>2019</v>
          </cell>
        </row>
        <row r="22">
          <cell r="F22" t="str">
            <v>Год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ights"/>
      <sheetName val="MoM"/>
      <sheetName val="Лист1"/>
      <sheetName val="YoY"/>
      <sheetName val="YtD"/>
      <sheetName val="A&amp;Q data"/>
      <sheetName val="ta"/>
      <sheetName val="Report_tab"/>
      <sheetName val="Tab"/>
      <sheetName val="Charts (2)"/>
      <sheetName val="Charts"/>
      <sheetName val="мониторинг 778"/>
      <sheetName val="инфографика"/>
      <sheetName val="пп"/>
      <sheetName val="обработка"/>
      <sheetName val="обработка (2)"/>
      <sheetName val="добыча"/>
      <sheetName val="добыча (2)"/>
      <sheetName val="Очистка от календаря"/>
      <sheetName val="Charts_sa"/>
      <sheetName val="Переменные"/>
      <sheetName val="табл для монит"/>
      <sheetName val="графики для монит"/>
      <sheetName val="CEIC Data"/>
      <sheetName val="Лист2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B1" t="str">
            <v>_m</v>
          </cell>
        </row>
        <row r="2">
          <cell r="B2" t="str">
            <v>_q</v>
          </cell>
        </row>
      </sheetData>
      <sheetData sheetId="21"/>
      <sheetData sheetId="22"/>
      <sheetData sheetId="23"/>
      <sheetData sheetId="24"/>
      <sheetData sheetId="2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Б03"/>
      <sheetName val="МОБ04"/>
      <sheetName val="МОБ04_старый"/>
      <sheetName val="2005сц"/>
      <sheetName val="Темпы промышл"/>
      <sheetName val="Temp"/>
      <sheetName val="Deflator"/>
      <sheetName val="окраска"/>
      <sheetName val="Matrix"/>
      <sheetName val="Лист2"/>
      <sheetName val="Matrix (2)"/>
      <sheetName val="В_2оп_цены"/>
      <sheetName val="Лист4"/>
      <sheetName val="2005 - 2008 текущие цены"/>
      <sheetName val="Печать_V2"/>
      <sheetName val="Печ 2оп"/>
      <sheetName val="СводБВ"/>
      <sheetName val="Отр"/>
      <sheetName val="ОГУ"/>
      <sheetName val="ИОК"/>
      <sheetName val="Исходные данные"/>
      <sheetName val="Расчет"/>
      <sheetName val="рабочий"/>
      <sheetName val="Текущие цены"/>
      <sheetName val="Оглавление"/>
      <sheetName val="Печать Выпусков"/>
      <sheetName val="Печать ИОК"/>
      <sheetName val="Печать фондов"/>
      <sheetName val="Огл. Графиков"/>
      <sheetName val="Баланс О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C7">
            <v>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21">
          <cell r="CI121">
            <v>1199.7543236906586</v>
          </cell>
        </row>
      </sheetData>
      <sheetData sheetId="23">
        <row r="4">
          <cell r="Y4">
            <v>1</v>
          </cell>
        </row>
      </sheetData>
      <sheetData sheetId="24"/>
      <sheetData sheetId="25"/>
      <sheetData sheetId="26"/>
      <sheetData sheetId="27"/>
      <sheetData sheetId="28">
        <row r="2">
          <cell r="B2" t="str">
            <v>Выпуски</v>
          </cell>
        </row>
      </sheetData>
      <sheetData sheetId="29"/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yandex.ru/profile/1009358019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16"/>
  <sheetViews>
    <sheetView zoomScale="90" zoomScaleNormal="90" workbookViewId="0">
      <selection activeCell="J14" sqref="J14"/>
    </sheetView>
  </sheetViews>
  <sheetFormatPr defaultRowHeight="11.25" x14ac:dyDescent="0.2"/>
  <cols>
    <col min="1" max="1" width="40.7109375" style="17" customWidth="1"/>
    <col min="2" max="2" width="10.42578125" style="17" customWidth="1"/>
    <col min="3" max="24" width="10.140625" style="17" customWidth="1"/>
    <col min="25" max="25" width="7.7109375" style="17" customWidth="1"/>
    <col min="26" max="26" width="7.42578125" style="17" customWidth="1"/>
    <col min="27" max="31" width="5.7109375" style="17" customWidth="1"/>
    <col min="32" max="32" width="7" style="17" customWidth="1"/>
    <col min="33" max="35" width="5.7109375" style="17" customWidth="1"/>
    <col min="36" max="36" width="5.5703125" style="17" customWidth="1"/>
    <col min="37" max="251" width="9.140625" style="17"/>
    <col min="252" max="252" width="40.7109375" style="17" customWidth="1"/>
    <col min="253" max="253" width="12.5703125" style="17" customWidth="1"/>
    <col min="254" max="254" width="8.5703125" style="17" customWidth="1"/>
    <col min="255" max="255" width="10.5703125" style="17" customWidth="1"/>
    <col min="256" max="256" width="10.28515625" style="17" customWidth="1"/>
    <col min="257" max="257" width="10.140625" style="17" customWidth="1"/>
    <col min="258" max="258" width="10.85546875" style="17" customWidth="1"/>
    <col min="259" max="259" width="11.7109375" style="17" customWidth="1"/>
    <col min="260" max="261" width="8.85546875" style="17" customWidth="1"/>
    <col min="262" max="262" width="9.140625" style="17"/>
    <col min="263" max="263" width="8.5703125" style="17" customWidth="1"/>
    <col min="264" max="264" width="8.85546875" style="17" customWidth="1"/>
    <col min="265" max="265" width="9" style="17" customWidth="1"/>
    <col min="266" max="267" width="6.28515625" style="17" bestFit="1" customWidth="1"/>
    <col min="268" max="268" width="6.42578125" style="17" bestFit="1" customWidth="1"/>
    <col min="269" max="270" width="6.28515625" style="17" bestFit="1" customWidth="1"/>
    <col min="271" max="271" width="7.28515625" style="17" customWidth="1"/>
    <col min="272" max="272" width="7" style="17" customWidth="1"/>
    <col min="273" max="273" width="6.7109375" style="17" customWidth="1"/>
    <col min="274" max="274" width="6.85546875" style="17" customWidth="1"/>
    <col min="275" max="275" width="6.28515625" style="17" customWidth="1"/>
    <col min="276" max="276" width="7.140625" style="17" customWidth="1"/>
    <col min="277" max="277" width="7.7109375" style="17" customWidth="1"/>
    <col min="278" max="278" width="7.42578125" style="17" customWidth="1"/>
    <col min="279" max="279" width="8.7109375" style="17" bestFit="1" customWidth="1"/>
    <col min="280" max="280" width="7.140625" style="17" customWidth="1"/>
    <col min="281" max="281" width="6.28515625" style="17" customWidth="1"/>
    <col min="282" max="282" width="7.42578125" style="17" customWidth="1"/>
    <col min="283" max="287" width="5.7109375" style="17" customWidth="1"/>
    <col min="288" max="288" width="7" style="17" customWidth="1"/>
    <col min="289" max="291" width="5.7109375" style="17" customWidth="1"/>
    <col min="292" max="292" width="5.5703125" style="17" customWidth="1"/>
    <col min="293" max="507" width="9.140625" style="17"/>
    <col min="508" max="508" width="40.7109375" style="17" customWidth="1"/>
    <col min="509" max="509" width="12.5703125" style="17" customWidth="1"/>
    <col min="510" max="510" width="8.5703125" style="17" customWidth="1"/>
    <col min="511" max="511" width="10.5703125" style="17" customWidth="1"/>
    <col min="512" max="512" width="10.28515625" style="17" customWidth="1"/>
    <col min="513" max="513" width="10.140625" style="17" customWidth="1"/>
    <col min="514" max="514" width="10.85546875" style="17" customWidth="1"/>
    <col min="515" max="515" width="11.7109375" style="17" customWidth="1"/>
    <col min="516" max="517" width="8.85546875" style="17" customWidth="1"/>
    <col min="518" max="518" width="9.140625" style="17"/>
    <col min="519" max="519" width="8.5703125" style="17" customWidth="1"/>
    <col min="520" max="520" width="8.85546875" style="17" customWidth="1"/>
    <col min="521" max="521" width="9" style="17" customWidth="1"/>
    <col min="522" max="523" width="6.28515625" style="17" bestFit="1" customWidth="1"/>
    <col min="524" max="524" width="6.42578125" style="17" bestFit="1" customWidth="1"/>
    <col min="525" max="526" width="6.28515625" style="17" bestFit="1" customWidth="1"/>
    <col min="527" max="527" width="7.28515625" style="17" customWidth="1"/>
    <col min="528" max="528" width="7" style="17" customWidth="1"/>
    <col min="529" max="529" width="6.7109375" style="17" customWidth="1"/>
    <col min="530" max="530" width="6.85546875" style="17" customWidth="1"/>
    <col min="531" max="531" width="6.28515625" style="17" customWidth="1"/>
    <col min="532" max="532" width="7.140625" style="17" customWidth="1"/>
    <col min="533" max="533" width="7.7109375" style="17" customWidth="1"/>
    <col min="534" max="534" width="7.42578125" style="17" customWidth="1"/>
    <col min="535" max="535" width="8.7109375" style="17" bestFit="1" customWidth="1"/>
    <col min="536" max="536" width="7.140625" style="17" customWidth="1"/>
    <col min="537" max="537" width="6.28515625" style="17" customWidth="1"/>
    <col min="538" max="538" width="7.42578125" style="17" customWidth="1"/>
    <col min="539" max="543" width="5.7109375" style="17" customWidth="1"/>
    <col min="544" max="544" width="7" style="17" customWidth="1"/>
    <col min="545" max="547" width="5.7109375" style="17" customWidth="1"/>
    <col min="548" max="548" width="5.5703125" style="17" customWidth="1"/>
    <col min="549" max="763" width="9.140625" style="17"/>
    <col min="764" max="764" width="40.7109375" style="17" customWidth="1"/>
    <col min="765" max="765" width="12.5703125" style="17" customWidth="1"/>
    <col min="766" max="766" width="8.5703125" style="17" customWidth="1"/>
    <col min="767" max="767" width="10.5703125" style="17" customWidth="1"/>
    <col min="768" max="768" width="10.28515625" style="17" customWidth="1"/>
    <col min="769" max="769" width="10.140625" style="17" customWidth="1"/>
    <col min="770" max="770" width="10.85546875" style="17" customWidth="1"/>
    <col min="771" max="771" width="11.7109375" style="17" customWidth="1"/>
    <col min="772" max="773" width="8.85546875" style="17" customWidth="1"/>
    <col min="774" max="774" width="9.140625" style="17"/>
    <col min="775" max="775" width="8.5703125" style="17" customWidth="1"/>
    <col min="776" max="776" width="8.85546875" style="17" customWidth="1"/>
    <col min="777" max="777" width="9" style="17" customWidth="1"/>
    <col min="778" max="779" width="6.28515625" style="17" bestFit="1" customWidth="1"/>
    <col min="780" max="780" width="6.42578125" style="17" bestFit="1" customWidth="1"/>
    <col min="781" max="782" width="6.28515625" style="17" bestFit="1" customWidth="1"/>
    <col min="783" max="783" width="7.28515625" style="17" customWidth="1"/>
    <col min="784" max="784" width="7" style="17" customWidth="1"/>
    <col min="785" max="785" width="6.7109375" style="17" customWidth="1"/>
    <col min="786" max="786" width="6.85546875" style="17" customWidth="1"/>
    <col min="787" max="787" width="6.28515625" style="17" customWidth="1"/>
    <col min="788" max="788" width="7.140625" style="17" customWidth="1"/>
    <col min="789" max="789" width="7.7109375" style="17" customWidth="1"/>
    <col min="790" max="790" width="7.42578125" style="17" customWidth="1"/>
    <col min="791" max="791" width="8.7109375" style="17" bestFit="1" customWidth="1"/>
    <col min="792" max="792" width="7.140625" style="17" customWidth="1"/>
    <col min="793" max="793" width="6.28515625" style="17" customWidth="1"/>
    <col min="794" max="794" width="7.42578125" style="17" customWidth="1"/>
    <col min="795" max="799" width="5.7109375" style="17" customWidth="1"/>
    <col min="800" max="800" width="7" style="17" customWidth="1"/>
    <col min="801" max="803" width="5.7109375" style="17" customWidth="1"/>
    <col min="804" max="804" width="5.5703125" style="17" customWidth="1"/>
    <col min="805" max="1019" width="9.140625" style="17"/>
    <col min="1020" max="1020" width="40.7109375" style="17" customWidth="1"/>
    <col min="1021" max="1021" width="12.5703125" style="17" customWidth="1"/>
    <col min="1022" max="1022" width="8.5703125" style="17" customWidth="1"/>
    <col min="1023" max="1023" width="10.5703125" style="17" customWidth="1"/>
    <col min="1024" max="1024" width="10.28515625" style="17" customWidth="1"/>
    <col min="1025" max="1025" width="10.140625" style="17" customWidth="1"/>
    <col min="1026" max="1026" width="10.85546875" style="17" customWidth="1"/>
    <col min="1027" max="1027" width="11.7109375" style="17" customWidth="1"/>
    <col min="1028" max="1029" width="8.85546875" style="17" customWidth="1"/>
    <col min="1030" max="1030" width="9.140625" style="17"/>
    <col min="1031" max="1031" width="8.5703125" style="17" customWidth="1"/>
    <col min="1032" max="1032" width="8.85546875" style="17" customWidth="1"/>
    <col min="1033" max="1033" width="9" style="17" customWidth="1"/>
    <col min="1034" max="1035" width="6.28515625" style="17" bestFit="1" customWidth="1"/>
    <col min="1036" max="1036" width="6.42578125" style="17" bestFit="1" customWidth="1"/>
    <col min="1037" max="1038" width="6.28515625" style="17" bestFit="1" customWidth="1"/>
    <col min="1039" max="1039" width="7.28515625" style="17" customWidth="1"/>
    <col min="1040" max="1040" width="7" style="17" customWidth="1"/>
    <col min="1041" max="1041" width="6.7109375" style="17" customWidth="1"/>
    <col min="1042" max="1042" width="6.85546875" style="17" customWidth="1"/>
    <col min="1043" max="1043" width="6.28515625" style="17" customWidth="1"/>
    <col min="1044" max="1044" width="7.140625" style="17" customWidth="1"/>
    <col min="1045" max="1045" width="7.7109375" style="17" customWidth="1"/>
    <col min="1046" max="1046" width="7.42578125" style="17" customWidth="1"/>
    <col min="1047" max="1047" width="8.7109375" style="17" bestFit="1" customWidth="1"/>
    <col min="1048" max="1048" width="7.140625" style="17" customWidth="1"/>
    <col min="1049" max="1049" width="6.28515625" style="17" customWidth="1"/>
    <col min="1050" max="1050" width="7.42578125" style="17" customWidth="1"/>
    <col min="1051" max="1055" width="5.7109375" style="17" customWidth="1"/>
    <col min="1056" max="1056" width="7" style="17" customWidth="1"/>
    <col min="1057" max="1059" width="5.7109375" style="17" customWidth="1"/>
    <col min="1060" max="1060" width="5.5703125" style="17" customWidth="1"/>
    <col min="1061" max="1275" width="9.140625" style="17"/>
    <col min="1276" max="1276" width="40.7109375" style="17" customWidth="1"/>
    <col min="1277" max="1277" width="12.5703125" style="17" customWidth="1"/>
    <col min="1278" max="1278" width="8.5703125" style="17" customWidth="1"/>
    <col min="1279" max="1279" width="10.5703125" style="17" customWidth="1"/>
    <col min="1280" max="1280" width="10.28515625" style="17" customWidth="1"/>
    <col min="1281" max="1281" width="10.140625" style="17" customWidth="1"/>
    <col min="1282" max="1282" width="10.85546875" style="17" customWidth="1"/>
    <col min="1283" max="1283" width="11.7109375" style="17" customWidth="1"/>
    <col min="1284" max="1285" width="8.85546875" style="17" customWidth="1"/>
    <col min="1286" max="1286" width="9.140625" style="17"/>
    <col min="1287" max="1287" width="8.5703125" style="17" customWidth="1"/>
    <col min="1288" max="1288" width="8.85546875" style="17" customWidth="1"/>
    <col min="1289" max="1289" width="9" style="17" customWidth="1"/>
    <col min="1290" max="1291" width="6.28515625" style="17" bestFit="1" customWidth="1"/>
    <col min="1292" max="1292" width="6.42578125" style="17" bestFit="1" customWidth="1"/>
    <col min="1293" max="1294" width="6.28515625" style="17" bestFit="1" customWidth="1"/>
    <col min="1295" max="1295" width="7.28515625" style="17" customWidth="1"/>
    <col min="1296" max="1296" width="7" style="17" customWidth="1"/>
    <col min="1297" max="1297" width="6.7109375" style="17" customWidth="1"/>
    <col min="1298" max="1298" width="6.85546875" style="17" customWidth="1"/>
    <col min="1299" max="1299" width="6.28515625" style="17" customWidth="1"/>
    <col min="1300" max="1300" width="7.140625" style="17" customWidth="1"/>
    <col min="1301" max="1301" width="7.7109375" style="17" customWidth="1"/>
    <col min="1302" max="1302" width="7.42578125" style="17" customWidth="1"/>
    <col min="1303" max="1303" width="8.7109375" style="17" bestFit="1" customWidth="1"/>
    <col min="1304" max="1304" width="7.140625" style="17" customWidth="1"/>
    <col min="1305" max="1305" width="6.28515625" style="17" customWidth="1"/>
    <col min="1306" max="1306" width="7.42578125" style="17" customWidth="1"/>
    <col min="1307" max="1311" width="5.7109375" style="17" customWidth="1"/>
    <col min="1312" max="1312" width="7" style="17" customWidth="1"/>
    <col min="1313" max="1315" width="5.7109375" style="17" customWidth="1"/>
    <col min="1316" max="1316" width="5.5703125" style="17" customWidth="1"/>
    <col min="1317" max="1531" width="9.140625" style="17"/>
    <col min="1532" max="1532" width="40.7109375" style="17" customWidth="1"/>
    <col min="1533" max="1533" width="12.5703125" style="17" customWidth="1"/>
    <col min="1534" max="1534" width="8.5703125" style="17" customWidth="1"/>
    <col min="1535" max="1535" width="10.5703125" style="17" customWidth="1"/>
    <col min="1536" max="1536" width="10.28515625" style="17" customWidth="1"/>
    <col min="1537" max="1537" width="10.140625" style="17" customWidth="1"/>
    <col min="1538" max="1538" width="10.85546875" style="17" customWidth="1"/>
    <col min="1539" max="1539" width="11.7109375" style="17" customWidth="1"/>
    <col min="1540" max="1541" width="8.85546875" style="17" customWidth="1"/>
    <col min="1542" max="1542" width="9.140625" style="17"/>
    <col min="1543" max="1543" width="8.5703125" style="17" customWidth="1"/>
    <col min="1544" max="1544" width="8.85546875" style="17" customWidth="1"/>
    <col min="1545" max="1545" width="9" style="17" customWidth="1"/>
    <col min="1546" max="1547" width="6.28515625" style="17" bestFit="1" customWidth="1"/>
    <col min="1548" max="1548" width="6.42578125" style="17" bestFit="1" customWidth="1"/>
    <col min="1549" max="1550" width="6.28515625" style="17" bestFit="1" customWidth="1"/>
    <col min="1551" max="1551" width="7.28515625" style="17" customWidth="1"/>
    <col min="1552" max="1552" width="7" style="17" customWidth="1"/>
    <col min="1553" max="1553" width="6.7109375" style="17" customWidth="1"/>
    <col min="1554" max="1554" width="6.85546875" style="17" customWidth="1"/>
    <col min="1555" max="1555" width="6.28515625" style="17" customWidth="1"/>
    <col min="1556" max="1556" width="7.140625" style="17" customWidth="1"/>
    <col min="1557" max="1557" width="7.7109375" style="17" customWidth="1"/>
    <col min="1558" max="1558" width="7.42578125" style="17" customWidth="1"/>
    <col min="1559" max="1559" width="8.7109375" style="17" bestFit="1" customWidth="1"/>
    <col min="1560" max="1560" width="7.140625" style="17" customWidth="1"/>
    <col min="1561" max="1561" width="6.28515625" style="17" customWidth="1"/>
    <col min="1562" max="1562" width="7.42578125" style="17" customWidth="1"/>
    <col min="1563" max="1567" width="5.7109375" style="17" customWidth="1"/>
    <col min="1568" max="1568" width="7" style="17" customWidth="1"/>
    <col min="1569" max="1571" width="5.7109375" style="17" customWidth="1"/>
    <col min="1572" max="1572" width="5.5703125" style="17" customWidth="1"/>
    <col min="1573" max="1787" width="9.140625" style="17"/>
    <col min="1788" max="1788" width="40.7109375" style="17" customWidth="1"/>
    <col min="1789" max="1789" width="12.5703125" style="17" customWidth="1"/>
    <col min="1790" max="1790" width="8.5703125" style="17" customWidth="1"/>
    <col min="1791" max="1791" width="10.5703125" style="17" customWidth="1"/>
    <col min="1792" max="1792" width="10.28515625" style="17" customWidth="1"/>
    <col min="1793" max="1793" width="10.140625" style="17" customWidth="1"/>
    <col min="1794" max="1794" width="10.85546875" style="17" customWidth="1"/>
    <col min="1795" max="1795" width="11.7109375" style="17" customWidth="1"/>
    <col min="1796" max="1797" width="8.85546875" style="17" customWidth="1"/>
    <col min="1798" max="1798" width="9.140625" style="17"/>
    <col min="1799" max="1799" width="8.5703125" style="17" customWidth="1"/>
    <col min="1800" max="1800" width="8.85546875" style="17" customWidth="1"/>
    <col min="1801" max="1801" width="9" style="17" customWidth="1"/>
    <col min="1802" max="1803" width="6.28515625" style="17" bestFit="1" customWidth="1"/>
    <col min="1804" max="1804" width="6.42578125" style="17" bestFit="1" customWidth="1"/>
    <col min="1805" max="1806" width="6.28515625" style="17" bestFit="1" customWidth="1"/>
    <col min="1807" max="1807" width="7.28515625" style="17" customWidth="1"/>
    <col min="1808" max="1808" width="7" style="17" customWidth="1"/>
    <col min="1809" max="1809" width="6.7109375" style="17" customWidth="1"/>
    <col min="1810" max="1810" width="6.85546875" style="17" customWidth="1"/>
    <col min="1811" max="1811" width="6.28515625" style="17" customWidth="1"/>
    <col min="1812" max="1812" width="7.140625" style="17" customWidth="1"/>
    <col min="1813" max="1813" width="7.7109375" style="17" customWidth="1"/>
    <col min="1814" max="1814" width="7.42578125" style="17" customWidth="1"/>
    <col min="1815" max="1815" width="8.7109375" style="17" bestFit="1" customWidth="1"/>
    <col min="1816" max="1816" width="7.140625" style="17" customWidth="1"/>
    <col min="1817" max="1817" width="6.28515625" style="17" customWidth="1"/>
    <col min="1818" max="1818" width="7.42578125" style="17" customWidth="1"/>
    <col min="1819" max="1823" width="5.7109375" style="17" customWidth="1"/>
    <col min="1824" max="1824" width="7" style="17" customWidth="1"/>
    <col min="1825" max="1827" width="5.7109375" style="17" customWidth="1"/>
    <col min="1828" max="1828" width="5.5703125" style="17" customWidth="1"/>
    <col min="1829" max="2043" width="9.140625" style="17"/>
    <col min="2044" max="2044" width="40.7109375" style="17" customWidth="1"/>
    <col min="2045" max="2045" width="12.5703125" style="17" customWidth="1"/>
    <col min="2046" max="2046" width="8.5703125" style="17" customWidth="1"/>
    <col min="2047" max="2047" width="10.5703125" style="17" customWidth="1"/>
    <col min="2048" max="2048" width="10.28515625" style="17" customWidth="1"/>
    <col min="2049" max="2049" width="10.140625" style="17" customWidth="1"/>
    <col min="2050" max="2050" width="10.85546875" style="17" customWidth="1"/>
    <col min="2051" max="2051" width="11.7109375" style="17" customWidth="1"/>
    <col min="2052" max="2053" width="8.85546875" style="17" customWidth="1"/>
    <col min="2054" max="2054" width="9.140625" style="17"/>
    <col min="2055" max="2055" width="8.5703125" style="17" customWidth="1"/>
    <col min="2056" max="2056" width="8.85546875" style="17" customWidth="1"/>
    <col min="2057" max="2057" width="9" style="17" customWidth="1"/>
    <col min="2058" max="2059" width="6.28515625" style="17" bestFit="1" customWidth="1"/>
    <col min="2060" max="2060" width="6.42578125" style="17" bestFit="1" customWidth="1"/>
    <col min="2061" max="2062" width="6.28515625" style="17" bestFit="1" customWidth="1"/>
    <col min="2063" max="2063" width="7.28515625" style="17" customWidth="1"/>
    <col min="2064" max="2064" width="7" style="17" customWidth="1"/>
    <col min="2065" max="2065" width="6.7109375" style="17" customWidth="1"/>
    <col min="2066" max="2066" width="6.85546875" style="17" customWidth="1"/>
    <col min="2067" max="2067" width="6.28515625" style="17" customWidth="1"/>
    <col min="2068" max="2068" width="7.140625" style="17" customWidth="1"/>
    <col min="2069" max="2069" width="7.7109375" style="17" customWidth="1"/>
    <col min="2070" max="2070" width="7.42578125" style="17" customWidth="1"/>
    <col min="2071" max="2071" width="8.7109375" style="17" bestFit="1" customWidth="1"/>
    <col min="2072" max="2072" width="7.140625" style="17" customWidth="1"/>
    <col min="2073" max="2073" width="6.28515625" style="17" customWidth="1"/>
    <col min="2074" max="2074" width="7.42578125" style="17" customWidth="1"/>
    <col min="2075" max="2079" width="5.7109375" style="17" customWidth="1"/>
    <col min="2080" max="2080" width="7" style="17" customWidth="1"/>
    <col min="2081" max="2083" width="5.7109375" style="17" customWidth="1"/>
    <col min="2084" max="2084" width="5.5703125" style="17" customWidth="1"/>
    <col min="2085" max="2299" width="9.140625" style="17"/>
    <col min="2300" max="2300" width="40.7109375" style="17" customWidth="1"/>
    <col min="2301" max="2301" width="12.5703125" style="17" customWidth="1"/>
    <col min="2302" max="2302" width="8.5703125" style="17" customWidth="1"/>
    <col min="2303" max="2303" width="10.5703125" style="17" customWidth="1"/>
    <col min="2304" max="2304" width="10.28515625" style="17" customWidth="1"/>
    <col min="2305" max="2305" width="10.140625" style="17" customWidth="1"/>
    <col min="2306" max="2306" width="10.85546875" style="17" customWidth="1"/>
    <col min="2307" max="2307" width="11.7109375" style="17" customWidth="1"/>
    <col min="2308" max="2309" width="8.85546875" style="17" customWidth="1"/>
    <col min="2310" max="2310" width="9.140625" style="17"/>
    <col min="2311" max="2311" width="8.5703125" style="17" customWidth="1"/>
    <col min="2312" max="2312" width="8.85546875" style="17" customWidth="1"/>
    <col min="2313" max="2313" width="9" style="17" customWidth="1"/>
    <col min="2314" max="2315" width="6.28515625" style="17" bestFit="1" customWidth="1"/>
    <col min="2316" max="2316" width="6.42578125" style="17" bestFit="1" customWidth="1"/>
    <col min="2317" max="2318" width="6.28515625" style="17" bestFit="1" customWidth="1"/>
    <col min="2319" max="2319" width="7.28515625" style="17" customWidth="1"/>
    <col min="2320" max="2320" width="7" style="17" customWidth="1"/>
    <col min="2321" max="2321" width="6.7109375" style="17" customWidth="1"/>
    <col min="2322" max="2322" width="6.85546875" style="17" customWidth="1"/>
    <col min="2323" max="2323" width="6.28515625" style="17" customWidth="1"/>
    <col min="2324" max="2324" width="7.140625" style="17" customWidth="1"/>
    <col min="2325" max="2325" width="7.7109375" style="17" customWidth="1"/>
    <col min="2326" max="2326" width="7.42578125" style="17" customWidth="1"/>
    <col min="2327" max="2327" width="8.7109375" style="17" bestFit="1" customWidth="1"/>
    <col min="2328" max="2328" width="7.140625" style="17" customWidth="1"/>
    <col min="2329" max="2329" width="6.28515625" style="17" customWidth="1"/>
    <col min="2330" max="2330" width="7.42578125" style="17" customWidth="1"/>
    <col min="2331" max="2335" width="5.7109375" style="17" customWidth="1"/>
    <col min="2336" max="2336" width="7" style="17" customWidth="1"/>
    <col min="2337" max="2339" width="5.7109375" style="17" customWidth="1"/>
    <col min="2340" max="2340" width="5.5703125" style="17" customWidth="1"/>
    <col min="2341" max="2555" width="9.140625" style="17"/>
    <col min="2556" max="2556" width="40.7109375" style="17" customWidth="1"/>
    <col min="2557" max="2557" width="12.5703125" style="17" customWidth="1"/>
    <col min="2558" max="2558" width="8.5703125" style="17" customWidth="1"/>
    <col min="2559" max="2559" width="10.5703125" style="17" customWidth="1"/>
    <col min="2560" max="2560" width="10.28515625" style="17" customWidth="1"/>
    <col min="2561" max="2561" width="10.140625" style="17" customWidth="1"/>
    <col min="2562" max="2562" width="10.85546875" style="17" customWidth="1"/>
    <col min="2563" max="2563" width="11.7109375" style="17" customWidth="1"/>
    <col min="2564" max="2565" width="8.85546875" style="17" customWidth="1"/>
    <col min="2566" max="2566" width="9.140625" style="17"/>
    <col min="2567" max="2567" width="8.5703125" style="17" customWidth="1"/>
    <col min="2568" max="2568" width="8.85546875" style="17" customWidth="1"/>
    <col min="2569" max="2569" width="9" style="17" customWidth="1"/>
    <col min="2570" max="2571" width="6.28515625" style="17" bestFit="1" customWidth="1"/>
    <col min="2572" max="2572" width="6.42578125" style="17" bestFit="1" customWidth="1"/>
    <col min="2573" max="2574" width="6.28515625" style="17" bestFit="1" customWidth="1"/>
    <col min="2575" max="2575" width="7.28515625" style="17" customWidth="1"/>
    <col min="2576" max="2576" width="7" style="17" customWidth="1"/>
    <col min="2577" max="2577" width="6.7109375" style="17" customWidth="1"/>
    <col min="2578" max="2578" width="6.85546875" style="17" customWidth="1"/>
    <col min="2579" max="2579" width="6.28515625" style="17" customWidth="1"/>
    <col min="2580" max="2580" width="7.140625" style="17" customWidth="1"/>
    <col min="2581" max="2581" width="7.7109375" style="17" customWidth="1"/>
    <col min="2582" max="2582" width="7.42578125" style="17" customWidth="1"/>
    <col min="2583" max="2583" width="8.7109375" style="17" bestFit="1" customWidth="1"/>
    <col min="2584" max="2584" width="7.140625" style="17" customWidth="1"/>
    <col min="2585" max="2585" width="6.28515625" style="17" customWidth="1"/>
    <col min="2586" max="2586" width="7.42578125" style="17" customWidth="1"/>
    <col min="2587" max="2591" width="5.7109375" style="17" customWidth="1"/>
    <col min="2592" max="2592" width="7" style="17" customWidth="1"/>
    <col min="2593" max="2595" width="5.7109375" style="17" customWidth="1"/>
    <col min="2596" max="2596" width="5.5703125" style="17" customWidth="1"/>
    <col min="2597" max="2811" width="9.140625" style="17"/>
    <col min="2812" max="2812" width="40.7109375" style="17" customWidth="1"/>
    <col min="2813" max="2813" width="12.5703125" style="17" customWidth="1"/>
    <col min="2814" max="2814" width="8.5703125" style="17" customWidth="1"/>
    <col min="2815" max="2815" width="10.5703125" style="17" customWidth="1"/>
    <col min="2816" max="2816" width="10.28515625" style="17" customWidth="1"/>
    <col min="2817" max="2817" width="10.140625" style="17" customWidth="1"/>
    <col min="2818" max="2818" width="10.85546875" style="17" customWidth="1"/>
    <col min="2819" max="2819" width="11.7109375" style="17" customWidth="1"/>
    <col min="2820" max="2821" width="8.85546875" style="17" customWidth="1"/>
    <col min="2822" max="2822" width="9.140625" style="17"/>
    <col min="2823" max="2823" width="8.5703125" style="17" customWidth="1"/>
    <col min="2824" max="2824" width="8.85546875" style="17" customWidth="1"/>
    <col min="2825" max="2825" width="9" style="17" customWidth="1"/>
    <col min="2826" max="2827" width="6.28515625" style="17" bestFit="1" customWidth="1"/>
    <col min="2828" max="2828" width="6.42578125" style="17" bestFit="1" customWidth="1"/>
    <col min="2829" max="2830" width="6.28515625" style="17" bestFit="1" customWidth="1"/>
    <col min="2831" max="2831" width="7.28515625" style="17" customWidth="1"/>
    <col min="2832" max="2832" width="7" style="17" customWidth="1"/>
    <col min="2833" max="2833" width="6.7109375" style="17" customWidth="1"/>
    <col min="2834" max="2834" width="6.85546875" style="17" customWidth="1"/>
    <col min="2835" max="2835" width="6.28515625" style="17" customWidth="1"/>
    <col min="2836" max="2836" width="7.140625" style="17" customWidth="1"/>
    <col min="2837" max="2837" width="7.7109375" style="17" customWidth="1"/>
    <col min="2838" max="2838" width="7.42578125" style="17" customWidth="1"/>
    <col min="2839" max="2839" width="8.7109375" style="17" bestFit="1" customWidth="1"/>
    <col min="2840" max="2840" width="7.140625" style="17" customWidth="1"/>
    <col min="2841" max="2841" width="6.28515625" style="17" customWidth="1"/>
    <col min="2842" max="2842" width="7.42578125" style="17" customWidth="1"/>
    <col min="2843" max="2847" width="5.7109375" style="17" customWidth="1"/>
    <col min="2848" max="2848" width="7" style="17" customWidth="1"/>
    <col min="2849" max="2851" width="5.7109375" style="17" customWidth="1"/>
    <col min="2852" max="2852" width="5.5703125" style="17" customWidth="1"/>
    <col min="2853" max="3067" width="9.140625" style="17"/>
    <col min="3068" max="3068" width="40.7109375" style="17" customWidth="1"/>
    <col min="3069" max="3069" width="12.5703125" style="17" customWidth="1"/>
    <col min="3070" max="3070" width="8.5703125" style="17" customWidth="1"/>
    <col min="3071" max="3071" width="10.5703125" style="17" customWidth="1"/>
    <col min="3072" max="3072" width="10.28515625" style="17" customWidth="1"/>
    <col min="3073" max="3073" width="10.140625" style="17" customWidth="1"/>
    <col min="3074" max="3074" width="10.85546875" style="17" customWidth="1"/>
    <col min="3075" max="3075" width="11.7109375" style="17" customWidth="1"/>
    <col min="3076" max="3077" width="8.85546875" style="17" customWidth="1"/>
    <col min="3078" max="3078" width="9.140625" style="17"/>
    <col min="3079" max="3079" width="8.5703125" style="17" customWidth="1"/>
    <col min="3080" max="3080" width="8.85546875" style="17" customWidth="1"/>
    <col min="3081" max="3081" width="9" style="17" customWidth="1"/>
    <col min="3082" max="3083" width="6.28515625" style="17" bestFit="1" customWidth="1"/>
    <col min="3084" max="3084" width="6.42578125" style="17" bestFit="1" customWidth="1"/>
    <col min="3085" max="3086" width="6.28515625" style="17" bestFit="1" customWidth="1"/>
    <col min="3087" max="3087" width="7.28515625" style="17" customWidth="1"/>
    <col min="3088" max="3088" width="7" style="17" customWidth="1"/>
    <col min="3089" max="3089" width="6.7109375" style="17" customWidth="1"/>
    <col min="3090" max="3090" width="6.85546875" style="17" customWidth="1"/>
    <col min="3091" max="3091" width="6.28515625" style="17" customWidth="1"/>
    <col min="3092" max="3092" width="7.140625" style="17" customWidth="1"/>
    <col min="3093" max="3093" width="7.7109375" style="17" customWidth="1"/>
    <col min="3094" max="3094" width="7.42578125" style="17" customWidth="1"/>
    <col min="3095" max="3095" width="8.7109375" style="17" bestFit="1" customWidth="1"/>
    <col min="3096" max="3096" width="7.140625" style="17" customWidth="1"/>
    <col min="3097" max="3097" width="6.28515625" style="17" customWidth="1"/>
    <col min="3098" max="3098" width="7.42578125" style="17" customWidth="1"/>
    <col min="3099" max="3103" width="5.7109375" style="17" customWidth="1"/>
    <col min="3104" max="3104" width="7" style="17" customWidth="1"/>
    <col min="3105" max="3107" width="5.7109375" style="17" customWidth="1"/>
    <col min="3108" max="3108" width="5.5703125" style="17" customWidth="1"/>
    <col min="3109" max="3323" width="9.140625" style="17"/>
    <col min="3324" max="3324" width="40.7109375" style="17" customWidth="1"/>
    <col min="3325" max="3325" width="12.5703125" style="17" customWidth="1"/>
    <col min="3326" max="3326" width="8.5703125" style="17" customWidth="1"/>
    <col min="3327" max="3327" width="10.5703125" style="17" customWidth="1"/>
    <col min="3328" max="3328" width="10.28515625" style="17" customWidth="1"/>
    <col min="3329" max="3329" width="10.140625" style="17" customWidth="1"/>
    <col min="3330" max="3330" width="10.85546875" style="17" customWidth="1"/>
    <col min="3331" max="3331" width="11.7109375" style="17" customWidth="1"/>
    <col min="3332" max="3333" width="8.85546875" style="17" customWidth="1"/>
    <col min="3334" max="3334" width="9.140625" style="17"/>
    <col min="3335" max="3335" width="8.5703125" style="17" customWidth="1"/>
    <col min="3336" max="3336" width="8.85546875" style="17" customWidth="1"/>
    <col min="3337" max="3337" width="9" style="17" customWidth="1"/>
    <col min="3338" max="3339" width="6.28515625" style="17" bestFit="1" customWidth="1"/>
    <col min="3340" max="3340" width="6.42578125" style="17" bestFit="1" customWidth="1"/>
    <col min="3341" max="3342" width="6.28515625" style="17" bestFit="1" customWidth="1"/>
    <col min="3343" max="3343" width="7.28515625" style="17" customWidth="1"/>
    <col min="3344" max="3344" width="7" style="17" customWidth="1"/>
    <col min="3345" max="3345" width="6.7109375" style="17" customWidth="1"/>
    <col min="3346" max="3346" width="6.85546875" style="17" customWidth="1"/>
    <col min="3347" max="3347" width="6.28515625" style="17" customWidth="1"/>
    <col min="3348" max="3348" width="7.140625" style="17" customWidth="1"/>
    <col min="3349" max="3349" width="7.7109375" style="17" customWidth="1"/>
    <col min="3350" max="3350" width="7.42578125" style="17" customWidth="1"/>
    <col min="3351" max="3351" width="8.7109375" style="17" bestFit="1" customWidth="1"/>
    <col min="3352" max="3352" width="7.140625" style="17" customWidth="1"/>
    <col min="3353" max="3353" width="6.28515625" style="17" customWidth="1"/>
    <col min="3354" max="3354" width="7.42578125" style="17" customWidth="1"/>
    <col min="3355" max="3359" width="5.7109375" style="17" customWidth="1"/>
    <col min="3360" max="3360" width="7" style="17" customWidth="1"/>
    <col min="3361" max="3363" width="5.7109375" style="17" customWidth="1"/>
    <col min="3364" max="3364" width="5.5703125" style="17" customWidth="1"/>
    <col min="3365" max="3579" width="9.140625" style="17"/>
    <col min="3580" max="3580" width="40.7109375" style="17" customWidth="1"/>
    <col min="3581" max="3581" width="12.5703125" style="17" customWidth="1"/>
    <col min="3582" max="3582" width="8.5703125" style="17" customWidth="1"/>
    <col min="3583" max="3583" width="10.5703125" style="17" customWidth="1"/>
    <col min="3584" max="3584" width="10.28515625" style="17" customWidth="1"/>
    <col min="3585" max="3585" width="10.140625" style="17" customWidth="1"/>
    <col min="3586" max="3586" width="10.85546875" style="17" customWidth="1"/>
    <col min="3587" max="3587" width="11.7109375" style="17" customWidth="1"/>
    <col min="3588" max="3589" width="8.85546875" style="17" customWidth="1"/>
    <col min="3590" max="3590" width="9.140625" style="17"/>
    <col min="3591" max="3591" width="8.5703125" style="17" customWidth="1"/>
    <col min="3592" max="3592" width="8.85546875" style="17" customWidth="1"/>
    <col min="3593" max="3593" width="9" style="17" customWidth="1"/>
    <col min="3594" max="3595" width="6.28515625" style="17" bestFit="1" customWidth="1"/>
    <col min="3596" max="3596" width="6.42578125" style="17" bestFit="1" customWidth="1"/>
    <col min="3597" max="3598" width="6.28515625" style="17" bestFit="1" customWidth="1"/>
    <col min="3599" max="3599" width="7.28515625" style="17" customWidth="1"/>
    <col min="3600" max="3600" width="7" style="17" customWidth="1"/>
    <col min="3601" max="3601" width="6.7109375" style="17" customWidth="1"/>
    <col min="3602" max="3602" width="6.85546875" style="17" customWidth="1"/>
    <col min="3603" max="3603" width="6.28515625" style="17" customWidth="1"/>
    <col min="3604" max="3604" width="7.140625" style="17" customWidth="1"/>
    <col min="3605" max="3605" width="7.7109375" style="17" customWidth="1"/>
    <col min="3606" max="3606" width="7.42578125" style="17" customWidth="1"/>
    <col min="3607" max="3607" width="8.7109375" style="17" bestFit="1" customWidth="1"/>
    <col min="3608" max="3608" width="7.140625" style="17" customWidth="1"/>
    <col min="3609" max="3609" width="6.28515625" style="17" customWidth="1"/>
    <col min="3610" max="3610" width="7.42578125" style="17" customWidth="1"/>
    <col min="3611" max="3615" width="5.7109375" style="17" customWidth="1"/>
    <col min="3616" max="3616" width="7" style="17" customWidth="1"/>
    <col min="3617" max="3619" width="5.7109375" style="17" customWidth="1"/>
    <col min="3620" max="3620" width="5.5703125" style="17" customWidth="1"/>
    <col min="3621" max="3835" width="9.140625" style="17"/>
    <col min="3836" max="3836" width="40.7109375" style="17" customWidth="1"/>
    <col min="3837" max="3837" width="12.5703125" style="17" customWidth="1"/>
    <col min="3838" max="3838" width="8.5703125" style="17" customWidth="1"/>
    <col min="3839" max="3839" width="10.5703125" style="17" customWidth="1"/>
    <col min="3840" max="3840" width="10.28515625" style="17" customWidth="1"/>
    <col min="3841" max="3841" width="10.140625" style="17" customWidth="1"/>
    <col min="3842" max="3842" width="10.85546875" style="17" customWidth="1"/>
    <col min="3843" max="3843" width="11.7109375" style="17" customWidth="1"/>
    <col min="3844" max="3845" width="8.85546875" style="17" customWidth="1"/>
    <col min="3846" max="3846" width="9.140625" style="17"/>
    <col min="3847" max="3847" width="8.5703125" style="17" customWidth="1"/>
    <col min="3848" max="3848" width="8.85546875" style="17" customWidth="1"/>
    <col min="3849" max="3849" width="9" style="17" customWidth="1"/>
    <col min="3850" max="3851" width="6.28515625" style="17" bestFit="1" customWidth="1"/>
    <col min="3852" max="3852" width="6.42578125" style="17" bestFit="1" customWidth="1"/>
    <col min="3853" max="3854" width="6.28515625" style="17" bestFit="1" customWidth="1"/>
    <col min="3855" max="3855" width="7.28515625" style="17" customWidth="1"/>
    <col min="3856" max="3856" width="7" style="17" customWidth="1"/>
    <col min="3857" max="3857" width="6.7109375" style="17" customWidth="1"/>
    <col min="3858" max="3858" width="6.85546875" style="17" customWidth="1"/>
    <col min="3859" max="3859" width="6.28515625" style="17" customWidth="1"/>
    <col min="3860" max="3860" width="7.140625" style="17" customWidth="1"/>
    <col min="3861" max="3861" width="7.7109375" style="17" customWidth="1"/>
    <col min="3862" max="3862" width="7.42578125" style="17" customWidth="1"/>
    <col min="3863" max="3863" width="8.7109375" style="17" bestFit="1" customWidth="1"/>
    <col min="3864" max="3864" width="7.140625" style="17" customWidth="1"/>
    <col min="3865" max="3865" width="6.28515625" style="17" customWidth="1"/>
    <col min="3866" max="3866" width="7.42578125" style="17" customWidth="1"/>
    <col min="3867" max="3871" width="5.7109375" style="17" customWidth="1"/>
    <col min="3872" max="3872" width="7" style="17" customWidth="1"/>
    <col min="3873" max="3875" width="5.7109375" style="17" customWidth="1"/>
    <col min="3876" max="3876" width="5.5703125" style="17" customWidth="1"/>
    <col min="3877" max="4091" width="9.140625" style="17"/>
    <col min="4092" max="4092" width="40.7109375" style="17" customWidth="1"/>
    <col min="4093" max="4093" width="12.5703125" style="17" customWidth="1"/>
    <col min="4094" max="4094" width="8.5703125" style="17" customWidth="1"/>
    <col min="4095" max="4095" width="10.5703125" style="17" customWidth="1"/>
    <col min="4096" max="4096" width="10.28515625" style="17" customWidth="1"/>
    <col min="4097" max="4097" width="10.140625" style="17" customWidth="1"/>
    <col min="4098" max="4098" width="10.85546875" style="17" customWidth="1"/>
    <col min="4099" max="4099" width="11.7109375" style="17" customWidth="1"/>
    <col min="4100" max="4101" width="8.85546875" style="17" customWidth="1"/>
    <col min="4102" max="4102" width="9.140625" style="17"/>
    <col min="4103" max="4103" width="8.5703125" style="17" customWidth="1"/>
    <col min="4104" max="4104" width="8.85546875" style="17" customWidth="1"/>
    <col min="4105" max="4105" width="9" style="17" customWidth="1"/>
    <col min="4106" max="4107" width="6.28515625" style="17" bestFit="1" customWidth="1"/>
    <col min="4108" max="4108" width="6.42578125" style="17" bestFit="1" customWidth="1"/>
    <col min="4109" max="4110" width="6.28515625" style="17" bestFit="1" customWidth="1"/>
    <col min="4111" max="4111" width="7.28515625" style="17" customWidth="1"/>
    <col min="4112" max="4112" width="7" style="17" customWidth="1"/>
    <col min="4113" max="4113" width="6.7109375" style="17" customWidth="1"/>
    <col min="4114" max="4114" width="6.85546875" style="17" customWidth="1"/>
    <col min="4115" max="4115" width="6.28515625" style="17" customWidth="1"/>
    <col min="4116" max="4116" width="7.140625" style="17" customWidth="1"/>
    <col min="4117" max="4117" width="7.7109375" style="17" customWidth="1"/>
    <col min="4118" max="4118" width="7.42578125" style="17" customWidth="1"/>
    <col min="4119" max="4119" width="8.7109375" style="17" bestFit="1" customWidth="1"/>
    <col min="4120" max="4120" width="7.140625" style="17" customWidth="1"/>
    <col min="4121" max="4121" width="6.28515625" style="17" customWidth="1"/>
    <col min="4122" max="4122" width="7.42578125" style="17" customWidth="1"/>
    <col min="4123" max="4127" width="5.7109375" style="17" customWidth="1"/>
    <col min="4128" max="4128" width="7" style="17" customWidth="1"/>
    <col min="4129" max="4131" width="5.7109375" style="17" customWidth="1"/>
    <col min="4132" max="4132" width="5.5703125" style="17" customWidth="1"/>
    <col min="4133" max="4347" width="9.140625" style="17"/>
    <col min="4348" max="4348" width="40.7109375" style="17" customWidth="1"/>
    <col min="4349" max="4349" width="12.5703125" style="17" customWidth="1"/>
    <col min="4350" max="4350" width="8.5703125" style="17" customWidth="1"/>
    <col min="4351" max="4351" width="10.5703125" style="17" customWidth="1"/>
    <col min="4352" max="4352" width="10.28515625" style="17" customWidth="1"/>
    <col min="4353" max="4353" width="10.140625" style="17" customWidth="1"/>
    <col min="4354" max="4354" width="10.85546875" style="17" customWidth="1"/>
    <col min="4355" max="4355" width="11.7109375" style="17" customWidth="1"/>
    <col min="4356" max="4357" width="8.85546875" style="17" customWidth="1"/>
    <col min="4358" max="4358" width="9.140625" style="17"/>
    <col min="4359" max="4359" width="8.5703125" style="17" customWidth="1"/>
    <col min="4360" max="4360" width="8.85546875" style="17" customWidth="1"/>
    <col min="4361" max="4361" width="9" style="17" customWidth="1"/>
    <col min="4362" max="4363" width="6.28515625" style="17" bestFit="1" customWidth="1"/>
    <col min="4364" max="4364" width="6.42578125" style="17" bestFit="1" customWidth="1"/>
    <col min="4365" max="4366" width="6.28515625" style="17" bestFit="1" customWidth="1"/>
    <col min="4367" max="4367" width="7.28515625" style="17" customWidth="1"/>
    <col min="4368" max="4368" width="7" style="17" customWidth="1"/>
    <col min="4369" max="4369" width="6.7109375" style="17" customWidth="1"/>
    <col min="4370" max="4370" width="6.85546875" style="17" customWidth="1"/>
    <col min="4371" max="4371" width="6.28515625" style="17" customWidth="1"/>
    <col min="4372" max="4372" width="7.140625" style="17" customWidth="1"/>
    <col min="4373" max="4373" width="7.7109375" style="17" customWidth="1"/>
    <col min="4374" max="4374" width="7.42578125" style="17" customWidth="1"/>
    <col min="4375" max="4375" width="8.7109375" style="17" bestFit="1" customWidth="1"/>
    <col min="4376" max="4376" width="7.140625" style="17" customWidth="1"/>
    <col min="4377" max="4377" width="6.28515625" style="17" customWidth="1"/>
    <col min="4378" max="4378" width="7.42578125" style="17" customWidth="1"/>
    <col min="4379" max="4383" width="5.7109375" style="17" customWidth="1"/>
    <col min="4384" max="4384" width="7" style="17" customWidth="1"/>
    <col min="4385" max="4387" width="5.7109375" style="17" customWidth="1"/>
    <col min="4388" max="4388" width="5.5703125" style="17" customWidth="1"/>
    <col min="4389" max="4603" width="9.140625" style="17"/>
    <col min="4604" max="4604" width="40.7109375" style="17" customWidth="1"/>
    <col min="4605" max="4605" width="12.5703125" style="17" customWidth="1"/>
    <col min="4606" max="4606" width="8.5703125" style="17" customWidth="1"/>
    <col min="4607" max="4607" width="10.5703125" style="17" customWidth="1"/>
    <col min="4608" max="4608" width="10.28515625" style="17" customWidth="1"/>
    <col min="4609" max="4609" width="10.140625" style="17" customWidth="1"/>
    <col min="4610" max="4610" width="10.85546875" style="17" customWidth="1"/>
    <col min="4611" max="4611" width="11.7109375" style="17" customWidth="1"/>
    <col min="4612" max="4613" width="8.85546875" style="17" customWidth="1"/>
    <col min="4614" max="4614" width="9.140625" style="17"/>
    <col min="4615" max="4615" width="8.5703125" style="17" customWidth="1"/>
    <col min="4616" max="4616" width="8.85546875" style="17" customWidth="1"/>
    <col min="4617" max="4617" width="9" style="17" customWidth="1"/>
    <col min="4618" max="4619" width="6.28515625" style="17" bestFit="1" customWidth="1"/>
    <col min="4620" max="4620" width="6.42578125" style="17" bestFit="1" customWidth="1"/>
    <col min="4621" max="4622" width="6.28515625" style="17" bestFit="1" customWidth="1"/>
    <col min="4623" max="4623" width="7.28515625" style="17" customWidth="1"/>
    <col min="4624" max="4624" width="7" style="17" customWidth="1"/>
    <col min="4625" max="4625" width="6.7109375" style="17" customWidth="1"/>
    <col min="4626" max="4626" width="6.85546875" style="17" customWidth="1"/>
    <col min="4627" max="4627" width="6.28515625" style="17" customWidth="1"/>
    <col min="4628" max="4628" width="7.140625" style="17" customWidth="1"/>
    <col min="4629" max="4629" width="7.7109375" style="17" customWidth="1"/>
    <col min="4630" max="4630" width="7.42578125" style="17" customWidth="1"/>
    <col min="4631" max="4631" width="8.7109375" style="17" bestFit="1" customWidth="1"/>
    <col min="4632" max="4632" width="7.140625" style="17" customWidth="1"/>
    <col min="4633" max="4633" width="6.28515625" style="17" customWidth="1"/>
    <col min="4634" max="4634" width="7.42578125" style="17" customWidth="1"/>
    <col min="4635" max="4639" width="5.7109375" style="17" customWidth="1"/>
    <col min="4640" max="4640" width="7" style="17" customWidth="1"/>
    <col min="4641" max="4643" width="5.7109375" style="17" customWidth="1"/>
    <col min="4644" max="4644" width="5.5703125" style="17" customWidth="1"/>
    <col min="4645" max="4859" width="9.140625" style="17"/>
    <col min="4860" max="4860" width="40.7109375" style="17" customWidth="1"/>
    <col min="4861" max="4861" width="12.5703125" style="17" customWidth="1"/>
    <col min="4862" max="4862" width="8.5703125" style="17" customWidth="1"/>
    <col min="4863" max="4863" width="10.5703125" style="17" customWidth="1"/>
    <col min="4864" max="4864" width="10.28515625" style="17" customWidth="1"/>
    <col min="4865" max="4865" width="10.140625" style="17" customWidth="1"/>
    <col min="4866" max="4866" width="10.85546875" style="17" customWidth="1"/>
    <col min="4867" max="4867" width="11.7109375" style="17" customWidth="1"/>
    <col min="4868" max="4869" width="8.85546875" style="17" customWidth="1"/>
    <col min="4870" max="4870" width="9.140625" style="17"/>
    <col min="4871" max="4871" width="8.5703125" style="17" customWidth="1"/>
    <col min="4872" max="4872" width="8.85546875" style="17" customWidth="1"/>
    <col min="4873" max="4873" width="9" style="17" customWidth="1"/>
    <col min="4874" max="4875" width="6.28515625" style="17" bestFit="1" customWidth="1"/>
    <col min="4876" max="4876" width="6.42578125" style="17" bestFit="1" customWidth="1"/>
    <col min="4877" max="4878" width="6.28515625" style="17" bestFit="1" customWidth="1"/>
    <col min="4879" max="4879" width="7.28515625" style="17" customWidth="1"/>
    <col min="4880" max="4880" width="7" style="17" customWidth="1"/>
    <col min="4881" max="4881" width="6.7109375" style="17" customWidth="1"/>
    <col min="4882" max="4882" width="6.85546875" style="17" customWidth="1"/>
    <col min="4883" max="4883" width="6.28515625" style="17" customWidth="1"/>
    <col min="4884" max="4884" width="7.140625" style="17" customWidth="1"/>
    <col min="4885" max="4885" width="7.7109375" style="17" customWidth="1"/>
    <col min="4886" max="4886" width="7.42578125" style="17" customWidth="1"/>
    <col min="4887" max="4887" width="8.7109375" style="17" bestFit="1" customWidth="1"/>
    <col min="4888" max="4888" width="7.140625" style="17" customWidth="1"/>
    <col min="4889" max="4889" width="6.28515625" style="17" customWidth="1"/>
    <col min="4890" max="4890" width="7.42578125" style="17" customWidth="1"/>
    <col min="4891" max="4895" width="5.7109375" style="17" customWidth="1"/>
    <col min="4896" max="4896" width="7" style="17" customWidth="1"/>
    <col min="4897" max="4899" width="5.7109375" style="17" customWidth="1"/>
    <col min="4900" max="4900" width="5.5703125" style="17" customWidth="1"/>
    <col min="4901" max="5115" width="9.140625" style="17"/>
    <col min="5116" max="5116" width="40.7109375" style="17" customWidth="1"/>
    <col min="5117" max="5117" width="12.5703125" style="17" customWidth="1"/>
    <col min="5118" max="5118" width="8.5703125" style="17" customWidth="1"/>
    <col min="5119" max="5119" width="10.5703125" style="17" customWidth="1"/>
    <col min="5120" max="5120" width="10.28515625" style="17" customWidth="1"/>
    <col min="5121" max="5121" width="10.140625" style="17" customWidth="1"/>
    <col min="5122" max="5122" width="10.85546875" style="17" customWidth="1"/>
    <col min="5123" max="5123" width="11.7109375" style="17" customWidth="1"/>
    <col min="5124" max="5125" width="8.85546875" style="17" customWidth="1"/>
    <col min="5126" max="5126" width="9.140625" style="17"/>
    <col min="5127" max="5127" width="8.5703125" style="17" customWidth="1"/>
    <col min="5128" max="5128" width="8.85546875" style="17" customWidth="1"/>
    <col min="5129" max="5129" width="9" style="17" customWidth="1"/>
    <col min="5130" max="5131" width="6.28515625" style="17" bestFit="1" customWidth="1"/>
    <col min="5132" max="5132" width="6.42578125" style="17" bestFit="1" customWidth="1"/>
    <col min="5133" max="5134" width="6.28515625" style="17" bestFit="1" customWidth="1"/>
    <col min="5135" max="5135" width="7.28515625" style="17" customWidth="1"/>
    <col min="5136" max="5136" width="7" style="17" customWidth="1"/>
    <col min="5137" max="5137" width="6.7109375" style="17" customWidth="1"/>
    <col min="5138" max="5138" width="6.85546875" style="17" customWidth="1"/>
    <col min="5139" max="5139" width="6.28515625" style="17" customWidth="1"/>
    <col min="5140" max="5140" width="7.140625" style="17" customWidth="1"/>
    <col min="5141" max="5141" width="7.7109375" style="17" customWidth="1"/>
    <col min="5142" max="5142" width="7.42578125" style="17" customWidth="1"/>
    <col min="5143" max="5143" width="8.7109375" style="17" bestFit="1" customWidth="1"/>
    <col min="5144" max="5144" width="7.140625" style="17" customWidth="1"/>
    <col min="5145" max="5145" width="6.28515625" style="17" customWidth="1"/>
    <col min="5146" max="5146" width="7.42578125" style="17" customWidth="1"/>
    <col min="5147" max="5151" width="5.7109375" style="17" customWidth="1"/>
    <col min="5152" max="5152" width="7" style="17" customWidth="1"/>
    <col min="5153" max="5155" width="5.7109375" style="17" customWidth="1"/>
    <col min="5156" max="5156" width="5.5703125" style="17" customWidth="1"/>
    <col min="5157" max="5371" width="9.140625" style="17"/>
    <col min="5372" max="5372" width="40.7109375" style="17" customWidth="1"/>
    <col min="5373" max="5373" width="12.5703125" style="17" customWidth="1"/>
    <col min="5374" max="5374" width="8.5703125" style="17" customWidth="1"/>
    <col min="5375" max="5375" width="10.5703125" style="17" customWidth="1"/>
    <col min="5376" max="5376" width="10.28515625" style="17" customWidth="1"/>
    <col min="5377" max="5377" width="10.140625" style="17" customWidth="1"/>
    <col min="5378" max="5378" width="10.85546875" style="17" customWidth="1"/>
    <col min="5379" max="5379" width="11.7109375" style="17" customWidth="1"/>
    <col min="5380" max="5381" width="8.85546875" style="17" customWidth="1"/>
    <col min="5382" max="5382" width="9.140625" style="17"/>
    <col min="5383" max="5383" width="8.5703125" style="17" customWidth="1"/>
    <col min="5384" max="5384" width="8.85546875" style="17" customWidth="1"/>
    <col min="5385" max="5385" width="9" style="17" customWidth="1"/>
    <col min="5386" max="5387" width="6.28515625" style="17" bestFit="1" customWidth="1"/>
    <col min="5388" max="5388" width="6.42578125" style="17" bestFit="1" customWidth="1"/>
    <col min="5389" max="5390" width="6.28515625" style="17" bestFit="1" customWidth="1"/>
    <col min="5391" max="5391" width="7.28515625" style="17" customWidth="1"/>
    <col min="5392" max="5392" width="7" style="17" customWidth="1"/>
    <col min="5393" max="5393" width="6.7109375" style="17" customWidth="1"/>
    <col min="5394" max="5394" width="6.85546875" style="17" customWidth="1"/>
    <col min="5395" max="5395" width="6.28515625" style="17" customWidth="1"/>
    <col min="5396" max="5396" width="7.140625" style="17" customWidth="1"/>
    <col min="5397" max="5397" width="7.7109375" style="17" customWidth="1"/>
    <col min="5398" max="5398" width="7.42578125" style="17" customWidth="1"/>
    <col min="5399" max="5399" width="8.7109375" style="17" bestFit="1" customWidth="1"/>
    <col min="5400" max="5400" width="7.140625" style="17" customWidth="1"/>
    <col min="5401" max="5401" width="6.28515625" style="17" customWidth="1"/>
    <col min="5402" max="5402" width="7.42578125" style="17" customWidth="1"/>
    <col min="5403" max="5407" width="5.7109375" style="17" customWidth="1"/>
    <col min="5408" max="5408" width="7" style="17" customWidth="1"/>
    <col min="5409" max="5411" width="5.7109375" style="17" customWidth="1"/>
    <col min="5412" max="5412" width="5.5703125" style="17" customWidth="1"/>
    <col min="5413" max="5627" width="9.140625" style="17"/>
    <col min="5628" max="5628" width="40.7109375" style="17" customWidth="1"/>
    <col min="5629" max="5629" width="12.5703125" style="17" customWidth="1"/>
    <col min="5630" max="5630" width="8.5703125" style="17" customWidth="1"/>
    <col min="5631" max="5631" width="10.5703125" style="17" customWidth="1"/>
    <col min="5632" max="5632" width="10.28515625" style="17" customWidth="1"/>
    <col min="5633" max="5633" width="10.140625" style="17" customWidth="1"/>
    <col min="5634" max="5634" width="10.85546875" style="17" customWidth="1"/>
    <col min="5635" max="5635" width="11.7109375" style="17" customWidth="1"/>
    <col min="5636" max="5637" width="8.85546875" style="17" customWidth="1"/>
    <col min="5638" max="5638" width="9.140625" style="17"/>
    <col min="5639" max="5639" width="8.5703125" style="17" customWidth="1"/>
    <col min="5640" max="5640" width="8.85546875" style="17" customWidth="1"/>
    <col min="5641" max="5641" width="9" style="17" customWidth="1"/>
    <col min="5642" max="5643" width="6.28515625" style="17" bestFit="1" customWidth="1"/>
    <col min="5644" max="5644" width="6.42578125" style="17" bestFit="1" customWidth="1"/>
    <col min="5645" max="5646" width="6.28515625" style="17" bestFit="1" customWidth="1"/>
    <col min="5647" max="5647" width="7.28515625" style="17" customWidth="1"/>
    <col min="5648" max="5648" width="7" style="17" customWidth="1"/>
    <col min="5649" max="5649" width="6.7109375" style="17" customWidth="1"/>
    <col min="5650" max="5650" width="6.85546875" style="17" customWidth="1"/>
    <col min="5651" max="5651" width="6.28515625" style="17" customWidth="1"/>
    <col min="5652" max="5652" width="7.140625" style="17" customWidth="1"/>
    <col min="5653" max="5653" width="7.7109375" style="17" customWidth="1"/>
    <col min="5654" max="5654" width="7.42578125" style="17" customWidth="1"/>
    <col min="5655" max="5655" width="8.7109375" style="17" bestFit="1" customWidth="1"/>
    <col min="5656" max="5656" width="7.140625" style="17" customWidth="1"/>
    <col min="5657" max="5657" width="6.28515625" style="17" customWidth="1"/>
    <col min="5658" max="5658" width="7.42578125" style="17" customWidth="1"/>
    <col min="5659" max="5663" width="5.7109375" style="17" customWidth="1"/>
    <col min="5664" max="5664" width="7" style="17" customWidth="1"/>
    <col min="5665" max="5667" width="5.7109375" style="17" customWidth="1"/>
    <col min="5668" max="5668" width="5.5703125" style="17" customWidth="1"/>
    <col min="5669" max="5883" width="9.140625" style="17"/>
    <col min="5884" max="5884" width="40.7109375" style="17" customWidth="1"/>
    <col min="5885" max="5885" width="12.5703125" style="17" customWidth="1"/>
    <col min="5886" max="5886" width="8.5703125" style="17" customWidth="1"/>
    <col min="5887" max="5887" width="10.5703125" style="17" customWidth="1"/>
    <col min="5888" max="5888" width="10.28515625" style="17" customWidth="1"/>
    <col min="5889" max="5889" width="10.140625" style="17" customWidth="1"/>
    <col min="5890" max="5890" width="10.85546875" style="17" customWidth="1"/>
    <col min="5891" max="5891" width="11.7109375" style="17" customWidth="1"/>
    <col min="5892" max="5893" width="8.85546875" style="17" customWidth="1"/>
    <col min="5894" max="5894" width="9.140625" style="17"/>
    <col min="5895" max="5895" width="8.5703125" style="17" customWidth="1"/>
    <col min="5896" max="5896" width="8.85546875" style="17" customWidth="1"/>
    <col min="5897" max="5897" width="9" style="17" customWidth="1"/>
    <col min="5898" max="5899" width="6.28515625" style="17" bestFit="1" customWidth="1"/>
    <col min="5900" max="5900" width="6.42578125" style="17" bestFit="1" customWidth="1"/>
    <col min="5901" max="5902" width="6.28515625" style="17" bestFit="1" customWidth="1"/>
    <col min="5903" max="5903" width="7.28515625" style="17" customWidth="1"/>
    <col min="5904" max="5904" width="7" style="17" customWidth="1"/>
    <col min="5905" max="5905" width="6.7109375" style="17" customWidth="1"/>
    <col min="5906" max="5906" width="6.85546875" style="17" customWidth="1"/>
    <col min="5907" max="5907" width="6.28515625" style="17" customWidth="1"/>
    <col min="5908" max="5908" width="7.140625" style="17" customWidth="1"/>
    <col min="5909" max="5909" width="7.7109375" style="17" customWidth="1"/>
    <col min="5910" max="5910" width="7.42578125" style="17" customWidth="1"/>
    <col min="5911" max="5911" width="8.7109375" style="17" bestFit="1" customWidth="1"/>
    <col min="5912" max="5912" width="7.140625" style="17" customWidth="1"/>
    <col min="5913" max="5913" width="6.28515625" style="17" customWidth="1"/>
    <col min="5914" max="5914" width="7.42578125" style="17" customWidth="1"/>
    <col min="5915" max="5919" width="5.7109375" style="17" customWidth="1"/>
    <col min="5920" max="5920" width="7" style="17" customWidth="1"/>
    <col min="5921" max="5923" width="5.7109375" style="17" customWidth="1"/>
    <col min="5924" max="5924" width="5.5703125" style="17" customWidth="1"/>
    <col min="5925" max="6139" width="9.140625" style="17"/>
    <col min="6140" max="6140" width="40.7109375" style="17" customWidth="1"/>
    <col min="6141" max="6141" width="12.5703125" style="17" customWidth="1"/>
    <col min="6142" max="6142" width="8.5703125" style="17" customWidth="1"/>
    <col min="6143" max="6143" width="10.5703125" style="17" customWidth="1"/>
    <col min="6144" max="6144" width="10.28515625" style="17" customWidth="1"/>
    <col min="6145" max="6145" width="10.140625" style="17" customWidth="1"/>
    <col min="6146" max="6146" width="10.85546875" style="17" customWidth="1"/>
    <col min="6147" max="6147" width="11.7109375" style="17" customWidth="1"/>
    <col min="6148" max="6149" width="8.85546875" style="17" customWidth="1"/>
    <col min="6150" max="6150" width="9.140625" style="17"/>
    <col min="6151" max="6151" width="8.5703125" style="17" customWidth="1"/>
    <col min="6152" max="6152" width="8.85546875" style="17" customWidth="1"/>
    <col min="6153" max="6153" width="9" style="17" customWidth="1"/>
    <col min="6154" max="6155" width="6.28515625" style="17" bestFit="1" customWidth="1"/>
    <col min="6156" max="6156" width="6.42578125" style="17" bestFit="1" customWidth="1"/>
    <col min="6157" max="6158" width="6.28515625" style="17" bestFit="1" customWidth="1"/>
    <col min="6159" max="6159" width="7.28515625" style="17" customWidth="1"/>
    <col min="6160" max="6160" width="7" style="17" customWidth="1"/>
    <col min="6161" max="6161" width="6.7109375" style="17" customWidth="1"/>
    <col min="6162" max="6162" width="6.85546875" style="17" customWidth="1"/>
    <col min="6163" max="6163" width="6.28515625" style="17" customWidth="1"/>
    <col min="6164" max="6164" width="7.140625" style="17" customWidth="1"/>
    <col min="6165" max="6165" width="7.7109375" style="17" customWidth="1"/>
    <col min="6166" max="6166" width="7.42578125" style="17" customWidth="1"/>
    <col min="6167" max="6167" width="8.7109375" style="17" bestFit="1" customWidth="1"/>
    <col min="6168" max="6168" width="7.140625" style="17" customWidth="1"/>
    <col min="6169" max="6169" width="6.28515625" style="17" customWidth="1"/>
    <col min="6170" max="6170" width="7.42578125" style="17" customWidth="1"/>
    <col min="6171" max="6175" width="5.7109375" style="17" customWidth="1"/>
    <col min="6176" max="6176" width="7" style="17" customWidth="1"/>
    <col min="6177" max="6179" width="5.7109375" style="17" customWidth="1"/>
    <col min="6180" max="6180" width="5.5703125" style="17" customWidth="1"/>
    <col min="6181" max="6395" width="9.140625" style="17"/>
    <col min="6396" max="6396" width="40.7109375" style="17" customWidth="1"/>
    <col min="6397" max="6397" width="12.5703125" style="17" customWidth="1"/>
    <col min="6398" max="6398" width="8.5703125" style="17" customWidth="1"/>
    <col min="6399" max="6399" width="10.5703125" style="17" customWidth="1"/>
    <col min="6400" max="6400" width="10.28515625" style="17" customWidth="1"/>
    <col min="6401" max="6401" width="10.140625" style="17" customWidth="1"/>
    <col min="6402" max="6402" width="10.85546875" style="17" customWidth="1"/>
    <col min="6403" max="6403" width="11.7109375" style="17" customWidth="1"/>
    <col min="6404" max="6405" width="8.85546875" style="17" customWidth="1"/>
    <col min="6406" max="6406" width="9.140625" style="17"/>
    <col min="6407" max="6407" width="8.5703125" style="17" customWidth="1"/>
    <col min="6408" max="6408" width="8.85546875" style="17" customWidth="1"/>
    <col min="6409" max="6409" width="9" style="17" customWidth="1"/>
    <col min="6410" max="6411" width="6.28515625" style="17" bestFit="1" customWidth="1"/>
    <col min="6412" max="6412" width="6.42578125" style="17" bestFit="1" customWidth="1"/>
    <col min="6413" max="6414" width="6.28515625" style="17" bestFit="1" customWidth="1"/>
    <col min="6415" max="6415" width="7.28515625" style="17" customWidth="1"/>
    <col min="6416" max="6416" width="7" style="17" customWidth="1"/>
    <col min="6417" max="6417" width="6.7109375" style="17" customWidth="1"/>
    <col min="6418" max="6418" width="6.85546875" style="17" customWidth="1"/>
    <col min="6419" max="6419" width="6.28515625" style="17" customWidth="1"/>
    <col min="6420" max="6420" width="7.140625" style="17" customWidth="1"/>
    <col min="6421" max="6421" width="7.7109375" style="17" customWidth="1"/>
    <col min="6422" max="6422" width="7.42578125" style="17" customWidth="1"/>
    <col min="6423" max="6423" width="8.7109375" style="17" bestFit="1" customWidth="1"/>
    <col min="6424" max="6424" width="7.140625" style="17" customWidth="1"/>
    <col min="6425" max="6425" width="6.28515625" style="17" customWidth="1"/>
    <col min="6426" max="6426" width="7.42578125" style="17" customWidth="1"/>
    <col min="6427" max="6431" width="5.7109375" style="17" customWidth="1"/>
    <col min="6432" max="6432" width="7" style="17" customWidth="1"/>
    <col min="6433" max="6435" width="5.7109375" style="17" customWidth="1"/>
    <col min="6436" max="6436" width="5.5703125" style="17" customWidth="1"/>
    <col min="6437" max="6651" width="9.140625" style="17"/>
    <col min="6652" max="6652" width="40.7109375" style="17" customWidth="1"/>
    <col min="6653" max="6653" width="12.5703125" style="17" customWidth="1"/>
    <col min="6654" max="6654" width="8.5703125" style="17" customWidth="1"/>
    <col min="6655" max="6655" width="10.5703125" style="17" customWidth="1"/>
    <col min="6656" max="6656" width="10.28515625" style="17" customWidth="1"/>
    <col min="6657" max="6657" width="10.140625" style="17" customWidth="1"/>
    <col min="6658" max="6658" width="10.85546875" style="17" customWidth="1"/>
    <col min="6659" max="6659" width="11.7109375" style="17" customWidth="1"/>
    <col min="6660" max="6661" width="8.85546875" style="17" customWidth="1"/>
    <col min="6662" max="6662" width="9.140625" style="17"/>
    <col min="6663" max="6663" width="8.5703125" style="17" customWidth="1"/>
    <col min="6664" max="6664" width="8.85546875" style="17" customWidth="1"/>
    <col min="6665" max="6665" width="9" style="17" customWidth="1"/>
    <col min="6666" max="6667" width="6.28515625" style="17" bestFit="1" customWidth="1"/>
    <col min="6668" max="6668" width="6.42578125" style="17" bestFit="1" customWidth="1"/>
    <col min="6669" max="6670" width="6.28515625" style="17" bestFit="1" customWidth="1"/>
    <col min="6671" max="6671" width="7.28515625" style="17" customWidth="1"/>
    <col min="6672" max="6672" width="7" style="17" customWidth="1"/>
    <col min="6673" max="6673" width="6.7109375" style="17" customWidth="1"/>
    <col min="6674" max="6674" width="6.85546875" style="17" customWidth="1"/>
    <col min="6675" max="6675" width="6.28515625" style="17" customWidth="1"/>
    <col min="6676" max="6676" width="7.140625" style="17" customWidth="1"/>
    <col min="6677" max="6677" width="7.7109375" style="17" customWidth="1"/>
    <col min="6678" max="6678" width="7.42578125" style="17" customWidth="1"/>
    <col min="6679" max="6679" width="8.7109375" style="17" bestFit="1" customWidth="1"/>
    <col min="6680" max="6680" width="7.140625" style="17" customWidth="1"/>
    <col min="6681" max="6681" width="6.28515625" style="17" customWidth="1"/>
    <col min="6682" max="6682" width="7.42578125" style="17" customWidth="1"/>
    <col min="6683" max="6687" width="5.7109375" style="17" customWidth="1"/>
    <col min="6688" max="6688" width="7" style="17" customWidth="1"/>
    <col min="6689" max="6691" width="5.7109375" style="17" customWidth="1"/>
    <col min="6692" max="6692" width="5.5703125" style="17" customWidth="1"/>
    <col min="6693" max="6907" width="9.140625" style="17"/>
    <col min="6908" max="6908" width="40.7109375" style="17" customWidth="1"/>
    <col min="6909" max="6909" width="12.5703125" style="17" customWidth="1"/>
    <col min="6910" max="6910" width="8.5703125" style="17" customWidth="1"/>
    <col min="6911" max="6911" width="10.5703125" style="17" customWidth="1"/>
    <col min="6912" max="6912" width="10.28515625" style="17" customWidth="1"/>
    <col min="6913" max="6913" width="10.140625" style="17" customWidth="1"/>
    <col min="6914" max="6914" width="10.85546875" style="17" customWidth="1"/>
    <col min="6915" max="6915" width="11.7109375" style="17" customWidth="1"/>
    <col min="6916" max="6917" width="8.85546875" style="17" customWidth="1"/>
    <col min="6918" max="6918" width="9.140625" style="17"/>
    <col min="6919" max="6919" width="8.5703125" style="17" customWidth="1"/>
    <col min="6920" max="6920" width="8.85546875" style="17" customWidth="1"/>
    <col min="6921" max="6921" width="9" style="17" customWidth="1"/>
    <col min="6922" max="6923" width="6.28515625" style="17" bestFit="1" customWidth="1"/>
    <col min="6924" max="6924" width="6.42578125" style="17" bestFit="1" customWidth="1"/>
    <col min="6925" max="6926" width="6.28515625" style="17" bestFit="1" customWidth="1"/>
    <col min="6927" max="6927" width="7.28515625" style="17" customWidth="1"/>
    <col min="6928" max="6928" width="7" style="17" customWidth="1"/>
    <col min="6929" max="6929" width="6.7109375" style="17" customWidth="1"/>
    <col min="6930" max="6930" width="6.85546875" style="17" customWidth="1"/>
    <col min="6931" max="6931" width="6.28515625" style="17" customWidth="1"/>
    <col min="6932" max="6932" width="7.140625" style="17" customWidth="1"/>
    <col min="6933" max="6933" width="7.7109375" style="17" customWidth="1"/>
    <col min="6934" max="6934" width="7.42578125" style="17" customWidth="1"/>
    <col min="6935" max="6935" width="8.7109375" style="17" bestFit="1" customWidth="1"/>
    <col min="6936" max="6936" width="7.140625" style="17" customWidth="1"/>
    <col min="6937" max="6937" width="6.28515625" style="17" customWidth="1"/>
    <col min="6938" max="6938" width="7.42578125" style="17" customWidth="1"/>
    <col min="6939" max="6943" width="5.7109375" style="17" customWidth="1"/>
    <col min="6944" max="6944" width="7" style="17" customWidth="1"/>
    <col min="6945" max="6947" width="5.7109375" style="17" customWidth="1"/>
    <col min="6948" max="6948" width="5.5703125" style="17" customWidth="1"/>
    <col min="6949" max="7163" width="9.140625" style="17"/>
    <col min="7164" max="7164" width="40.7109375" style="17" customWidth="1"/>
    <col min="7165" max="7165" width="12.5703125" style="17" customWidth="1"/>
    <col min="7166" max="7166" width="8.5703125" style="17" customWidth="1"/>
    <col min="7167" max="7167" width="10.5703125" style="17" customWidth="1"/>
    <col min="7168" max="7168" width="10.28515625" style="17" customWidth="1"/>
    <col min="7169" max="7169" width="10.140625" style="17" customWidth="1"/>
    <col min="7170" max="7170" width="10.85546875" style="17" customWidth="1"/>
    <col min="7171" max="7171" width="11.7109375" style="17" customWidth="1"/>
    <col min="7172" max="7173" width="8.85546875" style="17" customWidth="1"/>
    <col min="7174" max="7174" width="9.140625" style="17"/>
    <col min="7175" max="7175" width="8.5703125" style="17" customWidth="1"/>
    <col min="7176" max="7176" width="8.85546875" style="17" customWidth="1"/>
    <col min="7177" max="7177" width="9" style="17" customWidth="1"/>
    <col min="7178" max="7179" width="6.28515625" style="17" bestFit="1" customWidth="1"/>
    <col min="7180" max="7180" width="6.42578125" style="17" bestFit="1" customWidth="1"/>
    <col min="7181" max="7182" width="6.28515625" style="17" bestFit="1" customWidth="1"/>
    <col min="7183" max="7183" width="7.28515625" style="17" customWidth="1"/>
    <col min="7184" max="7184" width="7" style="17" customWidth="1"/>
    <col min="7185" max="7185" width="6.7109375" style="17" customWidth="1"/>
    <col min="7186" max="7186" width="6.85546875" style="17" customWidth="1"/>
    <col min="7187" max="7187" width="6.28515625" style="17" customWidth="1"/>
    <col min="7188" max="7188" width="7.140625" style="17" customWidth="1"/>
    <col min="7189" max="7189" width="7.7109375" style="17" customWidth="1"/>
    <col min="7190" max="7190" width="7.42578125" style="17" customWidth="1"/>
    <col min="7191" max="7191" width="8.7109375" style="17" bestFit="1" customWidth="1"/>
    <col min="7192" max="7192" width="7.140625" style="17" customWidth="1"/>
    <col min="7193" max="7193" width="6.28515625" style="17" customWidth="1"/>
    <col min="7194" max="7194" width="7.42578125" style="17" customWidth="1"/>
    <col min="7195" max="7199" width="5.7109375" style="17" customWidth="1"/>
    <col min="7200" max="7200" width="7" style="17" customWidth="1"/>
    <col min="7201" max="7203" width="5.7109375" style="17" customWidth="1"/>
    <col min="7204" max="7204" width="5.5703125" style="17" customWidth="1"/>
    <col min="7205" max="7419" width="9.140625" style="17"/>
    <col min="7420" max="7420" width="40.7109375" style="17" customWidth="1"/>
    <col min="7421" max="7421" width="12.5703125" style="17" customWidth="1"/>
    <col min="7422" max="7422" width="8.5703125" style="17" customWidth="1"/>
    <col min="7423" max="7423" width="10.5703125" style="17" customWidth="1"/>
    <col min="7424" max="7424" width="10.28515625" style="17" customWidth="1"/>
    <col min="7425" max="7425" width="10.140625" style="17" customWidth="1"/>
    <col min="7426" max="7426" width="10.85546875" style="17" customWidth="1"/>
    <col min="7427" max="7427" width="11.7109375" style="17" customWidth="1"/>
    <col min="7428" max="7429" width="8.85546875" style="17" customWidth="1"/>
    <col min="7430" max="7430" width="9.140625" style="17"/>
    <col min="7431" max="7431" width="8.5703125" style="17" customWidth="1"/>
    <col min="7432" max="7432" width="8.85546875" style="17" customWidth="1"/>
    <col min="7433" max="7433" width="9" style="17" customWidth="1"/>
    <col min="7434" max="7435" width="6.28515625" style="17" bestFit="1" customWidth="1"/>
    <col min="7436" max="7436" width="6.42578125" style="17" bestFit="1" customWidth="1"/>
    <col min="7437" max="7438" width="6.28515625" style="17" bestFit="1" customWidth="1"/>
    <col min="7439" max="7439" width="7.28515625" style="17" customWidth="1"/>
    <col min="7440" max="7440" width="7" style="17" customWidth="1"/>
    <col min="7441" max="7441" width="6.7109375" style="17" customWidth="1"/>
    <col min="7442" max="7442" width="6.85546875" style="17" customWidth="1"/>
    <col min="7443" max="7443" width="6.28515625" style="17" customWidth="1"/>
    <col min="7444" max="7444" width="7.140625" style="17" customWidth="1"/>
    <col min="7445" max="7445" width="7.7109375" style="17" customWidth="1"/>
    <col min="7446" max="7446" width="7.42578125" style="17" customWidth="1"/>
    <col min="7447" max="7447" width="8.7109375" style="17" bestFit="1" customWidth="1"/>
    <col min="7448" max="7448" width="7.140625" style="17" customWidth="1"/>
    <col min="7449" max="7449" width="6.28515625" style="17" customWidth="1"/>
    <col min="7450" max="7450" width="7.42578125" style="17" customWidth="1"/>
    <col min="7451" max="7455" width="5.7109375" style="17" customWidth="1"/>
    <col min="7456" max="7456" width="7" style="17" customWidth="1"/>
    <col min="7457" max="7459" width="5.7109375" style="17" customWidth="1"/>
    <col min="7460" max="7460" width="5.5703125" style="17" customWidth="1"/>
    <col min="7461" max="7675" width="9.140625" style="17"/>
    <col min="7676" max="7676" width="40.7109375" style="17" customWidth="1"/>
    <col min="7677" max="7677" width="12.5703125" style="17" customWidth="1"/>
    <col min="7678" max="7678" width="8.5703125" style="17" customWidth="1"/>
    <col min="7679" max="7679" width="10.5703125" style="17" customWidth="1"/>
    <col min="7680" max="7680" width="10.28515625" style="17" customWidth="1"/>
    <col min="7681" max="7681" width="10.140625" style="17" customWidth="1"/>
    <col min="7682" max="7682" width="10.85546875" style="17" customWidth="1"/>
    <col min="7683" max="7683" width="11.7109375" style="17" customWidth="1"/>
    <col min="7684" max="7685" width="8.85546875" style="17" customWidth="1"/>
    <col min="7686" max="7686" width="9.140625" style="17"/>
    <col min="7687" max="7687" width="8.5703125" style="17" customWidth="1"/>
    <col min="7688" max="7688" width="8.85546875" style="17" customWidth="1"/>
    <col min="7689" max="7689" width="9" style="17" customWidth="1"/>
    <col min="7690" max="7691" width="6.28515625" style="17" bestFit="1" customWidth="1"/>
    <col min="7692" max="7692" width="6.42578125" style="17" bestFit="1" customWidth="1"/>
    <col min="7693" max="7694" width="6.28515625" style="17" bestFit="1" customWidth="1"/>
    <col min="7695" max="7695" width="7.28515625" style="17" customWidth="1"/>
    <col min="7696" max="7696" width="7" style="17" customWidth="1"/>
    <col min="7697" max="7697" width="6.7109375" style="17" customWidth="1"/>
    <col min="7698" max="7698" width="6.85546875" style="17" customWidth="1"/>
    <col min="7699" max="7699" width="6.28515625" style="17" customWidth="1"/>
    <col min="7700" max="7700" width="7.140625" style="17" customWidth="1"/>
    <col min="7701" max="7701" width="7.7109375" style="17" customWidth="1"/>
    <col min="7702" max="7702" width="7.42578125" style="17" customWidth="1"/>
    <col min="7703" max="7703" width="8.7109375" style="17" bestFit="1" customWidth="1"/>
    <col min="7704" max="7704" width="7.140625" style="17" customWidth="1"/>
    <col min="7705" max="7705" width="6.28515625" style="17" customWidth="1"/>
    <col min="7706" max="7706" width="7.42578125" style="17" customWidth="1"/>
    <col min="7707" max="7711" width="5.7109375" style="17" customWidth="1"/>
    <col min="7712" max="7712" width="7" style="17" customWidth="1"/>
    <col min="7713" max="7715" width="5.7109375" style="17" customWidth="1"/>
    <col min="7716" max="7716" width="5.5703125" style="17" customWidth="1"/>
    <col min="7717" max="7931" width="9.140625" style="17"/>
    <col min="7932" max="7932" width="40.7109375" style="17" customWidth="1"/>
    <col min="7933" max="7933" width="12.5703125" style="17" customWidth="1"/>
    <col min="7934" max="7934" width="8.5703125" style="17" customWidth="1"/>
    <col min="7935" max="7935" width="10.5703125" style="17" customWidth="1"/>
    <col min="7936" max="7936" width="10.28515625" style="17" customWidth="1"/>
    <col min="7937" max="7937" width="10.140625" style="17" customWidth="1"/>
    <col min="7938" max="7938" width="10.85546875" style="17" customWidth="1"/>
    <col min="7939" max="7939" width="11.7109375" style="17" customWidth="1"/>
    <col min="7940" max="7941" width="8.85546875" style="17" customWidth="1"/>
    <col min="7942" max="7942" width="9.140625" style="17"/>
    <col min="7943" max="7943" width="8.5703125" style="17" customWidth="1"/>
    <col min="7944" max="7944" width="8.85546875" style="17" customWidth="1"/>
    <col min="7945" max="7945" width="9" style="17" customWidth="1"/>
    <col min="7946" max="7947" width="6.28515625" style="17" bestFit="1" customWidth="1"/>
    <col min="7948" max="7948" width="6.42578125" style="17" bestFit="1" customWidth="1"/>
    <col min="7949" max="7950" width="6.28515625" style="17" bestFit="1" customWidth="1"/>
    <col min="7951" max="7951" width="7.28515625" style="17" customWidth="1"/>
    <col min="7952" max="7952" width="7" style="17" customWidth="1"/>
    <col min="7953" max="7953" width="6.7109375" style="17" customWidth="1"/>
    <col min="7954" max="7954" width="6.85546875" style="17" customWidth="1"/>
    <col min="7955" max="7955" width="6.28515625" style="17" customWidth="1"/>
    <col min="7956" max="7956" width="7.140625" style="17" customWidth="1"/>
    <col min="7957" max="7957" width="7.7109375" style="17" customWidth="1"/>
    <col min="7958" max="7958" width="7.42578125" style="17" customWidth="1"/>
    <col min="7959" max="7959" width="8.7109375" style="17" bestFit="1" customWidth="1"/>
    <col min="7960" max="7960" width="7.140625" style="17" customWidth="1"/>
    <col min="7961" max="7961" width="6.28515625" style="17" customWidth="1"/>
    <col min="7962" max="7962" width="7.42578125" style="17" customWidth="1"/>
    <col min="7963" max="7967" width="5.7109375" style="17" customWidth="1"/>
    <col min="7968" max="7968" width="7" style="17" customWidth="1"/>
    <col min="7969" max="7971" width="5.7109375" style="17" customWidth="1"/>
    <col min="7972" max="7972" width="5.5703125" style="17" customWidth="1"/>
    <col min="7973" max="8187" width="9.140625" style="17"/>
    <col min="8188" max="8188" width="40.7109375" style="17" customWidth="1"/>
    <col min="8189" max="8189" width="12.5703125" style="17" customWidth="1"/>
    <col min="8190" max="8190" width="8.5703125" style="17" customWidth="1"/>
    <col min="8191" max="8191" width="10.5703125" style="17" customWidth="1"/>
    <col min="8192" max="8192" width="10.28515625" style="17" customWidth="1"/>
    <col min="8193" max="8193" width="10.140625" style="17" customWidth="1"/>
    <col min="8194" max="8194" width="10.85546875" style="17" customWidth="1"/>
    <col min="8195" max="8195" width="11.7109375" style="17" customWidth="1"/>
    <col min="8196" max="8197" width="8.85546875" style="17" customWidth="1"/>
    <col min="8198" max="8198" width="9.140625" style="17"/>
    <col min="8199" max="8199" width="8.5703125" style="17" customWidth="1"/>
    <col min="8200" max="8200" width="8.85546875" style="17" customWidth="1"/>
    <col min="8201" max="8201" width="9" style="17" customWidth="1"/>
    <col min="8202" max="8203" width="6.28515625" style="17" bestFit="1" customWidth="1"/>
    <col min="8204" max="8204" width="6.42578125" style="17" bestFit="1" customWidth="1"/>
    <col min="8205" max="8206" width="6.28515625" style="17" bestFit="1" customWidth="1"/>
    <col min="8207" max="8207" width="7.28515625" style="17" customWidth="1"/>
    <col min="8208" max="8208" width="7" style="17" customWidth="1"/>
    <col min="8209" max="8209" width="6.7109375" style="17" customWidth="1"/>
    <col min="8210" max="8210" width="6.85546875" style="17" customWidth="1"/>
    <col min="8211" max="8211" width="6.28515625" style="17" customWidth="1"/>
    <col min="8212" max="8212" width="7.140625" style="17" customWidth="1"/>
    <col min="8213" max="8213" width="7.7109375" style="17" customWidth="1"/>
    <col min="8214" max="8214" width="7.42578125" style="17" customWidth="1"/>
    <col min="8215" max="8215" width="8.7109375" style="17" bestFit="1" customWidth="1"/>
    <col min="8216" max="8216" width="7.140625" style="17" customWidth="1"/>
    <col min="8217" max="8217" width="6.28515625" style="17" customWidth="1"/>
    <col min="8218" max="8218" width="7.42578125" style="17" customWidth="1"/>
    <col min="8219" max="8223" width="5.7109375" style="17" customWidth="1"/>
    <col min="8224" max="8224" width="7" style="17" customWidth="1"/>
    <col min="8225" max="8227" width="5.7109375" style="17" customWidth="1"/>
    <col min="8228" max="8228" width="5.5703125" style="17" customWidth="1"/>
    <col min="8229" max="8443" width="9.140625" style="17"/>
    <col min="8444" max="8444" width="40.7109375" style="17" customWidth="1"/>
    <col min="8445" max="8445" width="12.5703125" style="17" customWidth="1"/>
    <col min="8446" max="8446" width="8.5703125" style="17" customWidth="1"/>
    <col min="8447" max="8447" width="10.5703125" style="17" customWidth="1"/>
    <col min="8448" max="8448" width="10.28515625" style="17" customWidth="1"/>
    <col min="8449" max="8449" width="10.140625" style="17" customWidth="1"/>
    <col min="8450" max="8450" width="10.85546875" style="17" customWidth="1"/>
    <col min="8451" max="8451" width="11.7109375" style="17" customWidth="1"/>
    <col min="8452" max="8453" width="8.85546875" style="17" customWidth="1"/>
    <col min="8454" max="8454" width="9.140625" style="17"/>
    <col min="8455" max="8455" width="8.5703125" style="17" customWidth="1"/>
    <col min="8456" max="8456" width="8.85546875" style="17" customWidth="1"/>
    <col min="8457" max="8457" width="9" style="17" customWidth="1"/>
    <col min="8458" max="8459" width="6.28515625" style="17" bestFit="1" customWidth="1"/>
    <col min="8460" max="8460" width="6.42578125" style="17" bestFit="1" customWidth="1"/>
    <col min="8461" max="8462" width="6.28515625" style="17" bestFit="1" customWidth="1"/>
    <col min="8463" max="8463" width="7.28515625" style="17" customWidth="1"/>
    <col min="8464" max="8464" width="7" style="17" customWidth="1"/>
    <col min="8465" max="8465" width="6.7109375" style="17" customWidth="1"/>
    <col min="8466" max="8466" width="6.85546875" style="17" customWidth="1"/>
    <col min="8467" max="8467" width="6.28515625" style="17" customWidth="1"/>
    <col min="8468" max="8468" width="7.140625" style="17" customWidth="1"/>
    <col min="8469" max="8469" width="7.7109375" style="17" customWidth="1"/>
    <col min="8470" max="8470" width="7.42578125" style="17" customWidth="1"/>
    <col min="8471" max="8471" width="8.7109375" style="17" bestFit="1" customWidth="1"/>
    <col min="8472" max="8472" width="7.140625" style="17" customWidth="1"/>
    <col min="8473" max="8473" width="6.28515625" style="17" customWidth="1"/>
    <col min="8474" max="8474" width="7.42578125" style="17" customWidth="1"/>
    <col min="8475" max="8479" width="5.7109375" style="17" customWidth="1"/>
    <col min="8480" max="8480" width="7" style="17" customWidth="1"/>
    <col min="8481" max="8483" width="5.7109375" style="17" customWidth="1"/>
    <col min="8484" max="8484" width="5.5703125" style="17" customWidth="1"/>
    <col min="8485" max="8699" width="9.140625" style="17"/>
    <col min="8700" max="8700" width="40.7109375" style="17" customWidth="1"/>
    <col min="8701" max="8701" width="12.5703125" style="17" customWidth="1"/>
    <col min="8702" max="8702" width="8.5703125" style="17" customWidth="1"/>
    <col min="8703" max="8703" width="10.5703125" style="17" customWidth="1"/>
    <col min="8704" max="8704" width="10.28515625" style="17" customWidth="1"/>
    <col min="8705" max="8705" width="10.140625" style="17" customWidth="1"/>
    <col min="8706" max="8706" width="10.85546875" style="17" customWidth="1"/>
    <col min="8707" max="8707" width="11.7109375" style="17" customWidth="1"/>
    <col min="8708" max="8709" width="8.85546875" style="17" customWidth="1"/>
    <col min="8710" max="8710" width="9.140625" style="17"/>
    <col min="8711" max="8711" width="8.5703125" style="17" customWidth="1"/>
    <col min="8712" max="8712" width="8.85546875" style="17" customWidth="1"/>
    <col min="8713" max="8713" width="9" style="17" customWidth="1"/>
    <col min="8714" max="8715" width="6.28515625" style="17" bestFit="1" customWidth="1"/>
    <col min="8716" max="8716" width="6.42578125" style="17" bestFit="1" customWidth="1"/>
    <col min="8717" max="8718" width="6.28515625" style="17" bestFit="1" customWidth="1"/>
    <col min="8719" max="8719" width="7.28515625" style="17" customWidth="1"/>
    <col min="8720" max="8720" width="7" style="17" customWidth="1"/>
    <col min="8721" max="8721" width="6.7109375" style="17" customWidth="1"/>
    <col min="8722" max="8722" width="6.85546875" style="17" customWidth="1"/>
    <col min="8723" max="8723" width="6.28515625" style="17" customWidth="1"/>
    <col min="8724" max="8724" width="7.140625" style="17" customWidth="1"/>
    <col min="8725" max="8725" width="7.7109375" style="17" customWidth="1"/>
    <col min="8726" max="8726" width="7.42578125" style="17" customWidth="1"/>
    <col min="8727" max="8727" width="8.7109375" style="17" bestFit="1" customWidth="1"/>
    <col min="8728" max="8728" width="7.140625" style="17" customWidth="1"/>
    <col min="8729" max="8729" width="6.28515625" style="17" customWidth="1"/>
    <col min="8730" max="8730" width="7.42578125" style="17" customWidth="1"/>
    <col min="8731" max="8735" width="5.7109375" style="17" customWidth="1"/>
    <col min="8736" max="8736" width="7" style="17" customWidth="1"/>
    <col min="8737" max="8739" width="5.7109375" style="17" customWidth="1"/>
    <col min="8740" max="8740" width="5.5703125" style="17" customWidth="1"/>
    <col min="8741" max="8955" width="9.140625" style="17"/>
    <col min="8956" max="8956" width="40.7109375" style="17" customWidth="1"/>
    <col min="8957" max="8957" width="12.5703125" style="17" customWidth="1"/>
    <col min="8958" max="8958" width="8.5703125" style="17" customWidth="1"/>
    <col min="8959" max="8959" width="10.5703125" style="17" customWidth="1"/>
    <col min="8960" max="8960" width="10.28515625" style="17" customWidth="1"/>
    <col min="8961" max="8961" width="10.140625" style="17" customWidth="1"/>
    <col min="8962" max="8962" width="10.85546875" style="17" customWidth="1"/>
    <col min="8963" max="8963" width="11.7109375" style="17" customWidth="1"/>
    <col min="8964" max="8965" width="8.85546875" style="17" customWidth="1"/>
    <col min="8966" max="8966" width="9.140625" style="17"/>
    <col min="8967" max="8967" width="8.5703125" style="17" customWidth="1"/>
    <col min="8968" max="8968" width="8.85546875" style="17" customWidth="1"/>
    <col min="8969" max="8969" width="9" style="17" customWidth="1"/>
    <col min="8970" max="8971" width="6.28515625" style="17" bestFit="1" customWidth="1"/>
    <col min="8972" max="8972" width="6.42578125" style="17" bestFit="1" customWidth="1"/>
    <col min="8973" max="8974" width="6.28515625" style="17" bestFit="1" customWidth="1"/>
    <col min="8975" max="8975" width="7.28515625" style="17" customWidth="1"/>
    <col min="8976" max="8976" width="7" style="17" customWidth="1"/>
    <col min="8977" max="8977" width="6.7109375" style="17" customWidth="1"/>
    <col min="8978" max="8978" width="6.85546875" style="17" customWidth="1"/>
    <col min="8979" max="8979" width="6.28515625" style="17" customWidth="1"/>
    <col min="8980" max="8980" width="7.140625" style="17" customWidth="1"/>
    <col min="8981" max="8981" width="7.7109375" style="17" customWidth="1"/>
    <col min="8982" max="8982" width="7.42578125" style="17" customWidth="1"/>
    <col min="8983" max="8983" width="8.7109375" style="17" bestFit="1" customWidth="1"/>
    <col min="8984" max="8984" width="7.140625" style="17" customWidth="1"/>
    <col min="8985" max="8985" width="6.28515625" style="17" customWidth="1"/>
    <col min="8986" max="8986" width="7.42578125" style="17" customWidth="1"/>
    <col min="8987" max="8991" width="5.7109375" style="17" customWidth="1"/>
    <col min="8992" max="8992" width="7" style="17" customWidth="1"/>
    <col min="8993" max="8995" width="5.7109375" style="17" customWidth="1"/>
    <col min="8996" max="8996" width="5.5703125" style="17" customWidth="1"/>
    <col min="8997" max="9211" width="9.140625" style="17"/>
    <col min="9212" max="9212" width="40.7109375" style="17" customWidth="1"/>
    <col min="9213" max="9213" width="12.5703125" style="17" customWidth="1"/>
    <col min="9214" max="9214" width="8.5703125" style="17" customWidth="1"/>
    <col min="9215" max="9215" width="10.5703125" style="17" customWidth="1"/>
    <col min="9216" max="9216" width="10.28515625" style="17" customWidth="1"/>
    <col min="9217" max="9217" width="10.140625" style="17" customWidth="1"/>
    <col min="9218" max="9218" width="10.85546875" style="17" customWidth="1"/>
    <col min="9219" max="9219" width="11.7109375" style="17" customWidth="1"/>
    <col min="9220" max="9221" width="8.85546875" style="17" customWidth="1"/>
    <col min="9222" max="9222" width="9.140625" style="17"/>
    <col min="9223" max="9223" width="8.5703125" style="17" customWidth="1"/>
    <col min="9224" max="9224" width="8.85546875" style="17" customWidth="1"/>
    <col min="9225" max="9225" width="9" style="17" customWidth="1"/>
    <col min="9226" max="9227" width="6.28515625" style="17" bestFit="1" customWidth="1"/>
    <col min="9228" max="9228" width="6.42578125" style="17" bestFit="1" customWidth="1"/>
    <col min="9229" max="9230" width="6.28515625" style="17" bestFit="1" customWidth="1"/>
    <col min="9231" max="9231" width="7.28515625" style="17" customWidth="1"/>
    <col min="9232" max="9232" width="7" style="17" customWidth="1"/>
    <col min="9233" max="9233" width="6.7109375" style="17" customWidth="1"/>
    <col min="9234" max="9234" width="6.85546875" style="17" customWidth="1"/>
    <col min="9235" max="9235" width="6.28515625" style="17" customWidth="1"/>
    <col min="9236" max="9236" width="7.140625" style="17" customWidth="1"/>
    <col min="9237" max="9237" width="7.7109375" style="17" customWidth="1"/>
    <col min="9238" max="9238" width="7.42578125" style="17" customWidth="1"/>
    <col min="9239" max="9239" width="8.7109375" style="17" bestFit="1" customWidth="1"/>
    <col min="9240" max="9240" width="7.140625" style="17" customWidth="1"/>
    <col min="9241" max="9241" width="6.28515625" style="17" customWidth="1"/>
    <col min="9242" max="9242" width="7.42578125" style="17" customWidth="1"/>
    <col min="9243" max="9247" width="5.7109375" style="17" customWidth="1"/>
    <col min="9248" max="9248" width="7" style="17" customWidth="1"/>
    <col min="9249" max="9251" width="5.7109375" style="17" customWidth="1"/>
    <col min="9252" max="9252" width="5.5703125" style="17" customWidth="1"/>
    <col min="9253" max="9467" width="9.140625" style="17"/>
    <col min="9468" max="9468" width="40.7109375" style="17" customWidth="1"/>
    <col min="9469" max="9469" width="12.5703125" style="17" customWidth="1"/>
    <col min="9470" max="9470" width="8.5703125" style="17" customWidth="1"/>
    <col min="9471" max="9471" width="10.5703125" style="17" customWidth="1"/>
    <col min="9472" max="9472" width="10.28515625" style="17" customWidth="1"/>
    <col min="9473" max="9473" width="10.140625" style="17" customWidth="1"/>
    <col min="9474" max="9474" width="10.85546875" style="17" customWidth="1"/>
    <col min="9475" max="9475" width="11.7109375" style="17" customWidth="1"/>
    <col min="9476" max="9477" width="8.85546875" style="17" customWidth="1"/>
    <col min="9478" max="9478" width="9.140625" style="17"/>
    <col min="9479" max="9479" width="8.5703125" style="17" customWidth="1"/>
    <col min="9480" max="9480" width="8.85546875" style="17" customWidth="1"/>
    <col min="9481" max="9481" width="9" style="17" customWidth="1"/>
    <col min="9482" max="9483" width="6.28515625" style="17" bestFit="1" customWidth="1"/>
    <col min="9484" max="9484" width="6.42578125" style="17" bestFit="1" customWidth="1"/>
    <col min="9485" max="9486" width="6.28515625" style="17" bestFit="1" customWidth="1"/>
    <col min="9487" max="9487" width="7.28515625" style="17" customWidth="1"/>
    <col min="9488" max="9488" width="7" style="17" customWidth="1"/>
    <col min="9489" max="9489" width="6.7109375" style="17" customWidth="1"/>
    <col min="9490" max="9490" width="6.85546875" style="17" customWidth="1"/>
    <col min="9491" max="9491" width="6.28515625" style="17" customWidth="1"/>
    <col min="9492" max="9492" width="7.140625" style="17" customWidth="1"/>
    <col min="9493" max="9493" width="7.7109375" style="17" customWidth="1"/>
    <col min="9494" max="9494" width="7.42578125" style="17" customWidth="1"/>
    <col min="9495" max="9495" width="8.7109375" style="17" bestFit="1" customWidth="1"/>
    <col min="9496" max="9496" width="7.140625" style="17" customWidth="1"/>
    <col min="9497" max="9497" width="6.28515625" style="17" customWidth="1"/>
    <col min="9498" max="9498" width="7.42578125" style="17" customWidth="1"/>
    <col min="9499" max="9503" width="5.7109375" style="17" customWidth="1"/>
    <col min="9504" max="9504" width="7" style="17" customWidth="1"/>
    <col min="9505" max="9507" width="5.7109375" style="17" customWidth="1"/>
    <col min="9508" max="9508" width="5.5703125" style="17" customWidth="1"/>
    <col min="9509" max="9723" width="9.140625" style="17"/>
    <col min="9724" max="9724" width="40.7109375" style="17" customWidth="1"/>
    <col min="9725" max="9725" width="12.5703125" style="17" customWidth="1"/>
    <col min="9726" max="9726" width="8.5703125" style="17" customWidth="1"/>
    <col min="9727" max="9727" width="10.5703125" style="17" customWidth="1"/>
    <col min="9728" max="9728" width="10.28515625" style="17" customWidth="1"/>
    <col min="9729" max="9729" width="10.140625" style="17" customWidth="1"/>
    <col min="9730" max="9730" width="10.85546875" style="17" customWidth="1"/>
    <col min="9731" max="9731" width="11.7109375" style="17" customWidth="1"/>
    <col min="9732" max="9733" width="8.85546875" style="17" customWidth="1"/>
    <col min="9734" max="9734" width="9.140625" style="17"/>
    <col min="9735" max="9735" width="8.5703125" style="17" customWidth="1"/>
    <col min="9736" max="9736" width="8.85546875" style="17" customWidth="1"/>
    <col min="9737" max="9737" width="9" style="17" customWidth="1"/>
    <col min="9738" max="9739" width="6.28515625" style="17" bestFit="1" customWidth="1"/>
    <col min="9740" max="9740" width="6.42578125" style="17" bestFit="1" customWidth="1"/>
    <col min="9741" max="9742" width="6.28515625" style="17" bestFit="1" customWidth="1"/>
    <col min="9743" max="9743" width="7.28515625" style="17" customWidth="1"/>
    <col min="9744" max="9744" width="7" style="17" customWidth="1"/>
    <col min="9745" max="9745" width="6.7109375" style="17" customWidth="1"/>
    <col min="9746" max="9746" width="6.85546875" style="17" customWidth="1"/>
    <col min="9747" max="9747" width="6.28515625" style="17" customWidth="1"/>
    <col min="9748" max="9748" width="7.140625" style="17" customWidth="1"/>
    <col min="9749" max="9749" width="7.7109375" style="17" customWidth="1"/>
    <col min="9750" max="9750" width="7.42578125" style="17" customWidth="1"/>
    <col min="9751" max="9751" width="8.7109375" style="17" bestFit="1" customWidth="1"/>
    <col min="9752" max="9752" width="7.140625" style="17" customWidth="1"/>
    <col min="9753" max="9753" width="6.28515625" style="17" customWidth="1"/>
    <col min="9754" max="9754" width="7.42578125" style="17" customWidth="1"/>
    <col min="9755" max="9759" width="5.7109375" style="17" customWidth="1"/>
    <col min="9760" max="9760" width="7" style="17" customWidth="1"/>
    <col min="9761" max="9763" width="5.7109375" style="17" customWidth="1"/>
    <col min="9764" max="9764" width="5.5703125" style="17" customWidth="1"/>
    <col min="9765" max="9979" width="9.140625" style="17"/>
    <col min="9980" max="9980" width="40.7109375" style="17" customWidth="1"/>
    <col min="9981" max="9981" width="12.5703125" style="17" customWidth="1"/>
    <col min="9982" max="9982" width="8.5703125" style="17" customWidth="1"/>
    <col min="9983" max="9983" width="10.5703125" style="17" customWidth="1"/>
    <col min="9984" max="9984" width="10.28515625" style="17" customWidth="1"/>
    <col min="9985" max="9985" width="10.140625" style="17" customWidth="1"/>
    <col min="9986" max="9986" width="10.85546875" style="17" customWidth="1"/>
    <col min="9987" max="9987" width="11.7109375" style="17" customWidth="1"/>
    <col min="9988" max="9989" width="8.85546875" style="17" customWidth="1"/>
    <col min="9990" max="9990" width="9.140625" style="17"/>
    <col min="9991" max="9991" width="8.5703125" style="17" customWidth="1"/>
    <col min="9992" max="9992" width="8.85546875" style="17" customWidth="1"/>
    <col min="9993" max="9993" width="9" style="17" customWidth="1"/>
    <col min="9994" max="9995" width="6.28515625" style="17" bestFit="1" customWidth="1"/>
    <col min="9996" max="9996" width="6.42578125" style="17" bestFit="1" customWidth="1"/>
    <col min="9997" max="9998" width="6.28515625" style="17" bestFit="1" customWidth="1"/>
    <col min="9999" max="9999" width="7.28515625" style="17" customWidth="1"/>
    <col min="10000" max="10000" width="7" style="17" customWidth="1"/>
    <col min="10001" max="10001" width="6.7109375" style="17" customWidth="1"/>
    <col min="10002" max="10002" width="6.85546875" style="17" customWidth="1"/>
    <col min="10003" max="10003" width="6.28515625" style="17" customWidth="1"/>
    <col min="10004" max="10004" width="7.140625" style="17" customWidth="1"/>
    <col min="10005" max="10005" width="7.7109375" style="17" customWidth="1"/>
    <col min="10006" max="10006" width="7.42578125" style="17" customWidth="1"/>
    <col min="10007" max="10007" width="8.7109375" style="17" bestFit="1" customWidth="1"/>
    <col min="10008" max="10008" width="7.140625" style="17" customWidth="1"/>
    <col min="10009" max="10009" width="6.28515625" style="17" customWidth="1"/>
    <col min="10010" max="10010" width="7.42578125" style="17" customWidth="1"/>
    <col min="10011" max="10015" width="5.7109375" style="17" customWidth="1"/>
    <col min="10016" max="10016" width="7" style="17" customWidth="1"/>
    <col min="10017" max="10019" width="5.7109375" style="17" customWidth="1"/>
    <col min="10020" max="10020" width="5.5703125" style="17" customWidth="1"/>
    <col min="10021" max="10235" width="9.140625" style="17"/>
    <col min="10236" max="10236" width="40.7109375" style="17" customWidth="1"/>
    <col min="10237" max="10237" width="12.5703125" style="17" customWidth="1"/>
    <col min="10238" max="10238" width="8.5703125" style="17" customWidth="1"/>
    <col min="10239" max="10239" width="10.5703125" style="17" customWidth="1"/>
    <col min="10240" max="10240" width="10.28515625" style="17" customWidth="1"/>
    <col min="10241" max="10241" width="10.140625" style="17" customWidth="1"/>
    <col min="10242" max="10242" width="10.85546875" style="17" customWidth="1"/>
    <col min="10243" max="10243" width="11.7109375" style="17" customWidth="1"/>
    <col min="10244" max="10245" width="8.85546875" style="17" customWidth="1"/>
    <col min="10246" max="10246" width="9.140625" style="17"/>
    <col min="10247" max="10247" width="8.5703125" style="17" customWidth="1"/>
    <col min="10248" max="10248" width="8.85546875" style="17" customWidth="1"/>
    <col min="10249" max="10249" width="9" style="17" customWidth="1"/>
    <col min="10250" max="10251" width="6.28515625" style="17" bestFit="1" customWidth="1"/>
    <col min="10252" max="10252" width="6.42578125" style="17" bestFit="1" customWidth="1"/>
    <col min="10253" max="10254" width="6.28515625" style="17" bestFit="1" customWidth="1"/>
    <col min="10255" max="10255" width="7.28515625" style="17" customWidth="1"/>
    <col min="10256" max="10256" width="7" style="17" customWidth="1"/>
    <col min="10257" max="10257" width="6.7109375" style="17" customWidth="1"/>
    <col min="10258" max="10258" width="6.85546875" style="17" customWidth="1"/>
    <col min="10259" max="10259" width="6.28515625" style="17" customWidth="1"/>
    <col min="10260" max="10260" width="7.140625" style="17" customWidth="1"/>
    <col min="10261" max="10261" width="7.7109375" style="17" customWidth="1"/>
    <col min="10262" max="10262" width="7.42578125" style="17" customWidth="1"/>
    <col min="10263" max="10263" width="8.7109375" style="17" bestFit="1" customWidth="1"/>
    <col min="10264" max="10264" width="7.140625" style="17" customWidth="1"/>
    <col min="10265" max="10265" width="6.28515625" style="17" customWidth="1"/>
    <col min="10266" max="10266" width="7.42578125" style="17" customWidth="1"/>
    <col min="10267" max="10271" width="5.7109375" style="17" customWidth="1"/>
    <col min="10272" max="10272" width="7" style="17" customWidth="1"/>
    <col min="10273" max="10275" width="5.7109375" style="17" customWidth="1"/>
    <col min="10276" max="10276" width="5.5703125" style="17" customWidth="1"/>
    <col min="10277" max="10491" width="9.140625" style="17"/>
    <col min="10492" max="10492" width="40.7109375" style="17" customWidth="1"/>
    <col min="10493" max="10493" width="12.5703125" style="17" customWidth="1"/>
    <col min="10494" max="10494" width="8.5703125" style="17" customWidth="1"/>
    <col min="10495" max="10495" width="10.5703125" style="17" customWidth="1"/>
    <col min="10496" max="10496" width="10.28515625" style="17" customWidth="1"/>
    <col min="10497" max="10497" width="10.140625" style="17" customWidth="1"/>
    <col min="10498" max="10498" width="10.85546875" style="17" customWidth="1"/>
    <col min="10499" max="10499" width="11.7109375" style="17" customWidth="1"/>
    <col min="10500" max="10501" width="8.85546875" style="17" customWidth="1"/>
    <col min="10502" max="10502" width="9.140625" style="17"/>
    <col min="10503" max="10503" width="8.5703125" style="17" customWidth="1"/>
    <col min="10504" max="10504" width="8.85546875" style="17" customWidth="1"/>
    <col min="10505" max="10505" width="9" style="17" customWidth="1"/>
    <col min="10506" max="10507" width="6.28515625" style="17" bestFit="1" customWidth="1"/>
    <col min="10508" max="10508" width="6.42578125" style="17" bestFit="1" customWidth="1"/>
    <col min="10509" max="10510" width="6.28515625" style="17" bestFit="1" customWidth="1"/>
    <col min="10511" max="10511" width="7.28515625" style="17" customWidth="1"/>
    <col min="10512" max="10512" width="7" style="17" customWidth="1"/>
    <col min="10513" max="10513" width="6.7109375" style="17" customWidth="1"/>
    <col min="10514" max="10514" width="6.85546875" style="17" customWidth="1"/>
    <col min="10515" max="10515" width="6.28515625" style="17" customWidth="1"/>
    <col min="10516" max="10516" width="7.140625" style="17" customWidth="1"/>
    <col min="10517" max="10517" width="7.7109375" style="17" customWidth="1"/>
    <col min="10518" max="10518" width="7.42578125" style="17" customWidth="1"/>
    <col min="10519" max="10519" width="8.7109375" style="17" bestFit="1" customWidth="1"/>
    <col min="10520" max="10520" width="7.140625" style="17" customWidth="1"/>
    <col min="10521" max="10521" width="6.28515625" style="17" customWidth="1"/>
    <col min="10522" max="10522" width="7.42578125" style="17" customWidth="1"/>
    <col min="10523" max="10527" width="5.7109375" style="17" customWidth="1"/>
    <col min="10528" max="10528" width="7" style="17" customWidth="1"/>
    <col min="10529" max="10531" width="5.7109375" style="17" customWidth="1"/>
    <col min="10532" max="10532" width="5.5703125" style="17" customWidth="1"/>
    <col min="10533" max="10747" width="9.140625" style="17"/>
    <col min="10748" max="10748" width="40.7109375" style="17" customWidth="1"/>
    <col min="10749" max="10749" width="12.5703125" style="17" customWidth="1"/>
    <col min="10750" max="10750" width="8.5703125" style="17" customWidth="1"/>
    <col min="10751" max="10751" width="10.5703125" style="17" customWidth="1"/>
    <col min="10752" max="10752" width="10.28515625" style="17" customWidth="1"/>
    <col min="10753" max="10753" width="10.140625" style="17" customWidth="1"/>
    <col min="10754" max="10754" width="10.85546875" style="17" customWidth="1"/>
    <col min="10755" max="10755" width="11.7109375" style="17" customWidth="1"/>
    <col min="10756" max="10757" width="8.85546875" style="17" customWidth="1"/>
    <col min="10758" max="10758" width="9.140625" style="17"/>
    <col min="10759" max="10759" width="8.5703125" style="17" customWidth="1"/>
    <col min="10760" max="10760" width="8.85546875" style="17" customWidth="1"/>
    <col min="10761" max="10761" width="9" style="17" customWidth="1"/>
    <col min="10762" max="10763" width="6.28515625" style="17" bestFit="1" customWidth="1"/>
    <col min="10764" max="10764" width="6.42578125" style="17" bestFit="1" customWidth="1"/>
    <col min="10765" max="10766" width="6.28515625" style="17" bestFit="1" customWidth="1"/>
    <col min="10767" max="10767" width="7.28515625" style="17" customWidth="1"/>
    <col min="10768" max="10768" width="7" style="17" customWidth="1"/>
    <col min="10769" max="10769" width="6.7109375" style="17" customWidth="1"/>
    <col min="10770" max="10770" width="6.85546875" style="17" customWidth="1"/>
    <col min="10771" max="10771" width="6.28515625" style="17" customWidth="1"/>
    <col min="10772" max="10772" width="7.140625" style="17" customWidth="1"/>
    <col min="10773" max="10773" width="7.7109375" style="17" customWidth="1"/>
    <col min="10774" max="10774" width="7.42578125" style="17" customWidth="1"/>
    <col min="10775" max="10775" width="8.7109375" style="17" bestFit="1" customWidth="1"/>
    <col min="10776" max="10776" width="7.140625" style="17" customWidth="1"/>
    <col min="10777" max="10777" width="6.28515625" style="17" customWidth="1"/>
    <col min="10778" max="10778" width="7.42578125" style="17" customWidth="1"/>
    <col min="10779" max="10783" width="5.7109375" style="17" customWidth="1"/>
    <col min="10784" max="10784" width="7" style="17" customWidth="1"/>
    <col min="10785" max="10787" width="5.7109375" style="17" customWidth="1"/>
    <col min="10788" max="10788" width="5.5703125" style="17" customWidth="1"/>
    <col min="10789" max="11003" width="9.140625" style="17"/>
    <col min="11004" max="11004" width="40.7109375" style="17" customWidth="1"/>
    <col min="11005" max="11005" width="12.5703125" style="17" customWidth="1"/>
    <col min="11006" max="11006" width="8.5703125" style="17" customWidth="1"/>
    <col min="11007" max="11007" width="10.5703125" style="17" customWidth="1"/>
    <col min="11008" max="11008" width="10.28515625" style="17" customWidth="1"/>
    <col min="11009" max="11009" width="10.140625" style="17" customWidth="1"/>
    <col min="11010" max="11010" width="10.85546875" style="17" customWidth="1"/>
    <col min="11011" max="11011" width="11.7109375" style="17" customWidth="1"/>
    <col min="11012" max="11013" width="8.85546875" style="17" customWidth="1"/>
    <col min="11014" max="11014" width="9.140625" style="17"/>
    <col min="11015" max="11015" width="8.5703125" style="17" customWidth="1"/>
    <col min="11016" max="11016" width="8.85546875" style="17" customWidth="1"/>
    <col min="11017" max="11017" width="9" style="17" customWidth="1"/>
    <col min="11018" max="11019" width="6.28515625" style="17" bestFit="1" customWidth="1"/>
    <col min="11020" max="11020" width="6.42578125" style="17" bestFit="1" customWidth="1"/>
    <col min="11021" max="11022" width="6.28515625" style="17" bestFit="1" customWidth="1"/>
    <col min="11023" max="11023" width="7.28515625" style="17" customWidth="1"/>
    <col min="11024" max="11024" width="7" style="17" customWidth="1"/>
    <col min="11025" max="11025" width="6.7109375" style="17" customWidth="1"/>
    <col min="11026" max="11026" width="6.85546875" style="17" customWidth="1"/>
    <col min="11027" max="11027" width="6.28515625" style="17" customWidth="1"/>
    <col min="11028" max="11028" width="7.140625" style="17" customWidth="1"/>
    <col min="11029" max="11029" width="7.7109375" style="17" customWidth="1"/>
    <col min="11030" max="11030" width="7.42578125" style="17" customWidth="1"/>
    <col min="11031" max="11031" width="8.7109375" style="17" bestFit="1" customWidth="1"/>
    <col min="11032" max="11032" width="7.140625" style="17" customWidth="1"/>
    <col min="11033" max="11033" width="6.28515625" style="17" customWidth="1"/>
    <col min="11034" max="11034" width="7.42578125" style="17" customWidth="1"/>
    <col min="11035" max="11039" width="5.7109375" style="17" customWidth="1"/>
    <col min="11040" max="11040" width="7" style="17" customWidth="1"/>
    <col min="11041" max="11043" width="5.7109375" style="17" customWidth="1"/>
    <col min="11044" max="11044" width="5.5703125" style="17" customWidth="1"/>
    <col min="11045" max="11259" width="9.140625" style="17"/>
    <col min="11260" max="11260" width="40.7109375" style="17" customWidth="1"/>
    <col min="11261" max="11261" width="12.5703125" style="17" customWidth="1"/>
    <col min="11262" max="11262" width="8.5703125" style="17" customWidth="1"/>
    <col min="11263" max="11263" width="10.5703125" style="17" customWidth="1"/>
    <col min="11264" max="11264" width="10.28515625" style="17" customWidth="1"/>
    <col min="11265" max="11265" width="10.140625" style="17" customWidth="1"/>
    <col min="11266" max="11266" width="10.85546875" style="17" customWidth="1"/>
    <col min="11267" max="11267" width="11.7109375" style="17" customWidth="1"/>
    <col min="11268" max="11269" width="8.85546875" style="17" customWidth="1"/>
    <col min="11270" max="11270" width="9.140625" style="17"/>
    <col min="11271" max="11271" width="8.5703125" style="17" customWidth="1"/>
    <col min="11272" max="11272" width="8.85546875" style="17" customWidth="1"/>
    <col min="11273" max="11273" width="9" style="17" customWidth="1"/>
    <col min="11274" max="11275" width="6.28515625" style="17" bestFit="1" customWidth="1"/>
    <col min="11276" max="11276" width="6.42578125" style="17" bestFit="1" customWidth="1"/>
    <col min="11277" max="11278" width="6.28515625" style="17" bestFit="1" customWidth="1"/>
    <col min="11279" max="11279" width="7.28515625" style="17" customWidth="1"/>
    <col min="11280" max="11280" width="7" style="17" customWidth="1"/>
    <col min="11281" max="11281" width="6.7109375" style="17" customWidth="1"/>
    <col min="11282" max="11282" width="6.85546875" style="17" customWidth="1"/>
    <col min="11283" max="11283" width="6.28515625" style="17" customWidth="1"/>
    <col min="11284" max="11284" width="7.140625" style="17" customWidth="1"/>
    <col min="11285" max="11285" width="7.7109375" style="17" customWidth="1"/>
    <col min="11286" max="11286" width="7.42578125" style="17" customWidth="1"/>
    <col min="11287" max="11287" width="8.7109375" style="17" bestFit="1" customWidth="1"/>
    <col min="11288" max="11288" width="7.140625" style="17" customWidth="1"/>
    <col min="11289" max="11289" width="6.28515625" style="17" customWidth="1"/>
    <col min="11290" max="11290" width="7.42578125" style="17" customWidth="1"/>
    <col min="11291" max="11295" width="5.7109375" style="17" customWidth="1"/>
    <col min="11296" max="11296" width="7" style="17" customWidth="1"/>
    <col min="11297" max="11299" width="5.7109375" style="17" customWidth="1"/>
    <col min="11300" max="11300" width="5.5703125" style="17" customWidth="1"/>
    <col min="11301" max="11515" width="9.140625" style="17"/>
    <col min="11516" max="11516" width="40.7109375" style="17" customWidth="1"/>
    <col min="11517" max="11517" width="12.5703125" style="17" customWidth="1"/>
    <col min="11518" max="11518" width="8.5703125" style="17" customWidth="1"/>
    <col min="11519" max="11519" width="10.5703125" style="17" customWidth="1"/>
    <col min="11520" max="11520" width="10.28515625" style="17" customWidth="1"/>
    <col min="11521" max="11521" width="10.140625" style="17" customWidth="1"/>
    <col min="11522" max="11522" width="10.85546875" style="17" customWidth="1"/>
    <col min="11523" max="11523" width="11.7109375" style="17" customWidth="1"/>
    <col min="11524" max="11525" width="8.85546875" style="17" customWidth="1"/>
    <col min="11526" max="11526" width="9.140625" style="17"/>
    <col min="11527" max="11527" width="8.5703125" style="17" customWidth="1"/>
    <col min="11528" max="11528" width="8.85546875" style="17" customWidth="1"/>
    <col min="11529" max="11529" width="9" style="17" customWidth="1"/>
    <col min="11530" max="11531" width="6.28515625" style="17" bestFit="1" customWidth="1"/>
    <col min="11532" max="11532" width="6.42578125" style="17" bestFit="1" customWidth="1"/>
    <col min="11533" max="11534" width="6.28515625" style="17" bestFit="1" customWidth="1"/>
    <col min="11535" max="11535" width="7.28515625" style="17" customWidth="1"/>
    <col min="11536" max="11536" width="7" style="17" customWidth="1"/>
    <col min="11537" max="11537" width="6.7109375" style="17" customWidth="1"/>
    <col min="11538" max="11538" width="6.85546875" style="17" customWidth="1"/>
    <col min="11539" max="11539" width="6.28515625" style="17" customWidth="1"/>
    <col min="11540" max="11540" width="7.140625" style="17" customWidth="1"/>
    <col min="11541" max="11541" width="7.7109375" style="17" customWidth="1"/>
    <col min="11542" max="11542" width="7.42578125" style="17" customWidth="1"/>
    <col min="11543" max="11543" width="8.7109375" style="17" bestFit="1" customWidth="1"/>
    <col min="11544" max="11544" width="7.140625" style="17" customWidth="1"/>
    <col min="11545" max="11545" width="6.28515625" style="17" customWidth="1"/>
    <col min="11546" max="11546" width="7.42578125" style="17" customWidth="1"/>
    <col min="11547" max="11551" width="5.7109375" style="17" customWidth="1"/>
    <col min="11552" max="11552" width="7" style="17" customWidth="1"/>
    <col min="11553" max="11555" width="5.7109375" style="17" customWidth="1"/>
    <col min="11556" max="11556" width="5.5703125" style="17" customWidth="1"/>
    <col min="11557" max="11771" width="9.140625" style="17"/>
    <col min="11772" max="11772" width="40.7109375" style="17" customWidth="1"/>
    <col min="11773" max="11773" width="12.5703125" style="17" customWidth="1"/>
    <col min="11774" max="11774" width="8.5703125" style="17" customWidth="1"/>
    <col min="11775" max="11775" width="10.5703125" style="17" customWidth="1"/>
    <col min="11776" max="11776" width="10.28515625" style="17" customWidth="1"/>
    <col min="11777" max="11777" width="10.140625" style="17" customWidth="1"/>
    <col min="11778" max="11778" width="10.85546875" style="17" customWidth="1"/>
    <col min="11779" max="11779" width="11.7109375" style="17" customWidth="1"/>
    <col min="11780" max="11781" width="8.85546875" style="17" customWidth="1"/>
    <col min="11782" max="11782" width="9.140625" style="17"/>
    <col min="11783" max="11783" width="8.5703125" style="17" customWidth="1"/>
    <col min="11784" max="11784" width="8.85546875" style="17" customWidth="1"/>
    <col min="11785" max="11785" width="9" style="17" customWidth="1"/>
    <col min="11786" max="11787" width="6.28515625" style="17" bestFit="1" customWidth="1"/>
    <col min="11788" max="11788" width="6.42578125" style="17" bestFit="1" customWidth="1"/>
    <col min="11789" max="11790" width="6.28515625" style="17" bestFit="1" customWidth="1"/>
    <col min="11791" max="11791" width="7.28515625" style="17" customWidth="1"/>
    <col min="11792" max="11792" width="7" style="17" customWidth="1"/>
    <col min="11793" max="11793" width="6.7109375" style="17" customWidth="1"/>
    <col min="11794" max="11794" width="6.85546875" style="17" customWidth="1"/>
    <col min="11795" max="11795" width="6.28515625" style="17" customWidth="1"/>
    <col min="11796" max="11796" width="7.140625" style="17" customWidth="1"/>
    <col min="11797" max="11797" width="7.7109375" style="17" customWidth="1"/>
    <col min="11798" max="11798" width="7.42578125" style="17" customWidth="1"/>
    <col min="11799" max="11799" width="8.7109375" style="17" bestFit="1" customWidth="1"/>
    <col min="11800" max="11800" width="7.140625" style="17" customWidth="1"/>
    <col min="11801" max="11801" width="6.28515625" style="17" customWidth="1"/>
    <col min="11802" max="11802" width="7.42578125" style="17" customWidth="1"/>
    <col min="11803" max="11807" width="5.7109375" style="17" customWidth="1"/>
    <col min="11808" max="11808" width="7" style="17" customWidth="1"/>
    <col min="11809" max="11811" width="5.7109375" style="17" customWidth="1"/>
    <col min="11812" max="11812" width="5.5703125" style="17" customWidth="1"/>
    <col min="11813" max="12027" width="9.140625" style="17"/>
    <col min="12028" max="12028" width="40.7109375" style="17" customWidth="1"/>
    <col min="12029" max="12029" width="12.5703125" style="17" customWidth="1"/>
    <col min="12030" max="12030" width="8.5703125" style="17" customWidth="1"/>
    <col min="12031" max="12031" width="10.5703125" style="17" customWidth="1"/>
    <col min="12032" max="12032" width="10.28515625" style="17" customWidth="1"/>
    <col min="12033" max="12033" width="10.140625" style="17" customWidth="1"/>
    <col min="12034" max="12034" width="10.85546875" style="17" customWidth="1"/>
    <col min="12035" max="12035" width="11.7109375" style="17" customWidth="1"/>
    <col min="12036" max="12037" width="8.85546875" style="17" customWidth="1"/>
    <col min="12038" max="12038" width="9.140625" style="17"/>
    <col min="12039" max="12039" width="8.5703125" style="17" customWidth="1"/>
    <col min="12040" max="12040" width="8.85546875" style="17" customWidth="1"/>
    <col min="12041" max="12041" width="9" style="17" customWidth="1"/>
    <col min="12042" max="12043" width="6.28515625" style="17" bestFit="1" customWidth="1"/>
    <col min="12044" max="12044" width="6.42578125" style="17" bestFit="1" customWidth="1"/>
    <col min="12045" max="12046" width="6.28515625" style="17" bestFit="1" customWidth="1"/>
    <col min="12047" max="12047" width="7.28515625" style="17" customWidth="1"/>
    <col min="12048" max="12048" width="7" style="17" customWidth="1"/>
    <col min="12049" max="12049" width="6.7109375" style="17" customWidth="1"/>
    <col min="12050" max="12050" width="6.85546875" style="17" customWidth="1"/>
    <col min="12051" max="12051" width="6.28515625" style="17" customWidth="1"/>
    <col min="12052" max="12052" width="7.140625" style="17" customWidth="1"/>
    <col min="12053" max="12053" width="7.7109375" style="17" customWidth="1"/>
    <col min="12054" max="12054" width="7.42578125" style="17" customWidth="1"/>
    <col min="12055" max="12055" width="8.7109375" style="17" bestFit="1" customWidth="1"/>
    <col min="12056" max="12056" width="7.140625" style="17" customWidth="1"/>
    <col min="12057" max="12057" width="6.28515625" style="17" customWidth="1"/>
    <col min="12058" max="12058" width="7.42578125" style="17" customWidth="1"/>
    <col min="12059" max="12063" width="5.7109375" style="17" customWidth="1"/>
    <col min="12064" max="12064" width="7" style="17" customWidth="1"/>
    <col min="12065" max="12067" width="5.7109375" style="17" customWidth="1"/>
    <col min="12068" max="12068" width="5.5703125" style="17" customWidth="1"/>
    <col min="12069" max="12283" width="9.140625" style="17"/>
    <col min="12284" max="12284" width="40.7109375" style="17" customWidth="1"/>
    <col min="12285" max="12285" width="12.5703125" style="17" customWidth="1"/>
    <col min="12286" max="12286" width="8.5703125" style="17" customWidth="1"/>
    <col min="12287" max="12287" width="10.5703125" style="17" customWidth="1"/>
    <col min="12288" max="12288" width="10.28515625" style="17" customWidth="1"/>
    <col min="12289" max="12289" width="10.140625" style="17" customWidth="1"/>
    <col min="12290" max="12290" width="10.85546875" style="17" customWidth="1"/>
    <col min="12291" max="12291" width="11.7109375" style="17" customWidth="1"/>
    <col min="12292" max="12293" width="8.85546875" style="17" customWidth="1"/>
    <col min="12294" max="12294" width="9.140625" style="17"/>
    <col min="12295" max="12295" width="8.5703125" style="17" customWidth="1"/>
    <col min="12296" max="12296" width="8.85546875" style="17" customWidth="1"/>
    <col min="12297" max="12297" width="9" style="17" customWidth="1"/>
    <col min="12298" max="12299" width="6.28515625" style="17" bestFit="1" customWidth="1"/>
    <col min="12300" max="12300" width="6.42578125" style="17" bestFit="1" customWidth="1"/>
    <col min="12301" max="12302" width="6.28515625" style="17" bestFit="1" customWidth="1"/>
    <col min="12303" max="12303" width="7.28515625" style="17" customWidth="1"/>
    <col min="12304" max="12304" width="7" style="17" customWidth="1"/>
    <col min="12305" max="12305" width="6.7109375" style="17" customWidth="1"/>
    <col min="12306" max="12306" width="6.85546875" style="17" customWidth="1"/>
    <col min="12307" max="12307" width="6.28515625" style="17" customWidth="1"/>
    <col min="12308" max="12308" width="7.140625" style="17" customWidth="1"/>
    <col min="12309" max="12309" width="7.7109375" style="17" customWidth="1"/>
    <col min="12310" max="12310" width="7.42578125" style="17" customWidth="1"/>
    <col min="12311" max="12311" width="8.7109375" style="17" bestFit="1" customWidth="1"/>
    <col min="12312" max="12312" width="7.140625" style="17" customWidth="1"/>
    <col min="12313" max="12313" width="6.28515625" style="17" customWidth="1"/>
    <col min="12314" max="12314" width="7.42578125" style="17" customWidth="1"/>
    <col min="12315" max="12319" width="5.7109375" style="17" customWidth="1"/>
    <col min="12320" max="12320" width="7" style="17" customWidth="1"/>
    <col min="12321" max="12323" width="5.7109375" style="17" customWidth="1"/>
    <col min="12324" max="12324" width="5.5703125" style="17" customWidth="1"/>
    <col min="12325" max="12539" width="9.140625" style="17"/>
    <col min="12540" max="12540" width="40.7109375" style="17" customWidth="1"/>
    <col min="12541" max="12541" width="12.5703125" style="17" customWidth="1"/>
    <col min="12542" max="12542" width="8.5703125" style="17" customWidth="1"/>
    <col min="12543" max="12543" width="10.5703125" style="17" customWidth="1"/>
    <col min="12544" max="12544" width="10.28515625" style="17" customWidth="1"/>
    <col min="12545" max="12545" width="10.140625" style="17" customWidth="1"/>
    <col min="12546" max="12546" width="10.85546875" style="17" customWidth="1"/>
    <col min="12547" max="12547" width="11.7109375" style="17" customWidth="1"/>
    <col min="12548" max="12549" width="8.85546875" style="17" customWidth="1"/>
    <col min="12550" max="12550" width="9.140625" style="17"/>
    <col min="12551" max="12551" width="8.5703125" style="17" customWidth="1"/>
    <col min="12552" max="12552" width="8.85546875" style="17" customWidth="1"/>
    <col min="12553" max="12553" width="9" style="17" customWidth="1"/>
    <col min="12554" max="12555" width="6.28515625" style="17" bestFit="1" customWidth="1"/>
    <col min="12556" max="12556" width="6.42578125" style="17" bestFit="1" customWidth="1"/>
    <col min="12557" max="12558" width="6.28515625" style="17" bestFit="1" customWidth="1"/>
    <col min="12559" max="12559" width="7.28515625" style="17" customWidth="1"/>
    <col min="12560" max="12560" width="7" style="17" customWidth="1"/>
    <col min="12561" max="12561" width="6.7109375" style="17" customWidth="1"/>
    <col min="12562" max="12562" width="6.85546875" style="17" customWidth="1"/>
    <col min="12563" max="12563" width="6.28515625" style="17" customWidth="1"/>
    <col min="12564" max="12564" width="7.140625" style="17" customWidth="1"/>
    <col min="12565" max="12565" width="7.7109375" style="17" customWidth="1"/>
    <col min="12566" max="12566" width="7.42578125" style="17" customWidth="1"/>
    <col min="12567" max="12567" width="8.7109375" style="17" bestFit="1" customWidth="1"/>
    <col min="12568" max="12568" width="7.140625" style="17" customWidth="1"/>
    <col min="12569" max="12569" width="6.28515625" style="17" customWidth="1"/>
    <col min="12570" max="12570" width="7.42578125" style="17" customWidth="1"/>
    <col min="12571" max="12575" width="5.7109375" style="17" customWidth="1"/>
    <col min="12576" max="12576" width="7" style="17" customWidth="1"/>
    <col min="12577" max="12579" width="5.7109375" style="17" customWidth="1"/>
    <col min="12580" max="12580" width="5.5703125" style="17" customWidth="1"/>
    <col min="12581" max="12795" width="9.140625" style="17"/>
    <col min="12796" max="12796" width="40.7109375" style="17" customWidth="1"/>
    <col min="12797" max="12797" width="12.5703125" style="17" customWidth="1"/>
    <col min="12798" max="12798" width="8.5703125" style="17" customWidth="1"/>
    <col min="12799" max="12799" width="10.5703125" style="17" customWidth="1"/>
    <col min="12800" max="12800" width="10.28515625" style="17" customWidth="1"/>
    <col min="12801" max="12801" width="10.140625" style="17" customWidth="1"/>
    <col min="12802" max="12802" width="10.85546875" style="17" customWidth="1"/>
    <col min="12803" max="12803" width="11.7109375" style="17" customWidth="1"/>
    <col min="12804" max="12805" width="8.85546875" style="17" customWidth="1"/>
    <col min="12806" max="12806" width="9.140625" style="17"/>
    <col min="12807" max="12807" width="8.5703125" style="17" customWidth="1"/>
    <col min="12808" max="12808" width="8.85546875" style="17" customWidth="1"/>
    <col min="12809" max="12809" width="9" style="17" customWidth="1"/>
    <col min="12810" max="12811" width="6.28515625" style="17" bestFit="1" customWidth="1"/>
    <col min="12812" max="12812" width="6.42578125" style="17" bestFit="1" customWidth="1"/>
    <col min="12813" max="12814" width="6.28515625" style="17" bestFit="1" customWidth="1"/>
    <col min="12815" max="12815" width="7.28515625" style="17" customWidth="1"/>
    <col min="12816" max="12816" width="7" style="17" customWidth="1"/>
    <col min="12817" max="12817" width="6.7109375" style="17" customWidth="1"/>
    <col min="12818" max="12818" width="6.85546875" style="17" customWidth="1"/>
    <col min="12819" max="12819" width="6.28515625" style="17" customWidth="1"/>
    <col min="12820" max="12820" width="7.140625" style="17" customWidth="1"/>
    <col min="12821" max="12821" width="7.7109375" style="17" customWidth="1"/>
    <col min="12822" max="12822" width="7.42578125" style="17" customWidth="1"/>
    <col min="12823" max="12823" width="8.7109375" style="17" bestFit="1" customWidth="1"/>
    <col min="12824" max="12824" width="7.140625" style="17" customWidth="1"/>
    <col min="12825" max="12825" width="6.28515625" style="17" customWidth="1"/>
    <col min="12826" max="12826" width="7.42578125" style="17" customWidth="1"/>
    <col min="12827" max="12831" width="5.7109375" style="17" customWidth="1"/>
    <col min="12832" max="12832" width="7" style="17" customWidth="1"/>
    <col min="12833" max="12835" width="5.7109375" style="17" customWidth="1"/>
    <col min="12836" max="12836" width="5.5703125" style="17" customWidth="1"/>
    <col min="12837" max="13051" width="9.140625" style="17"/>
    <col min="13052" max="13052" width="40.7109375" style="17" customWidth="1"/>
    <col min="13053" max="13053" width="12.5703125" style="17" customWidth="1"/>
    <col min="13054" max="13054" width="8.5703125" style="17" customWidth="1"/>
    <col min="13055" max="13055" width="10.5703125" style="17" customWidth="1"/>
    <col min="13056" max="13056" width="10.28515625" style="17" customWidth="1"/>
    <col min="13057" max="13057" width="10.140625" style="17" customWidth="1"/>
    <col min="13058" max="13058" width="10.85546875" style="17" customWidth="1"/>
    <col min="13059" max="13059" width="11.7109375" style="17" customWidth="1"/>
    <col min="13060" max="13061" width="8.85546875" style="17" customWidth="1"/>
    <col min="13062" max="13062" width="9.140625" style="17"/>
    <col min="13063" max="13063" width="8.5703125" style="17" customWidth="1"/>
    <col min="13064" max="13064" width="8.85546875" style="17" customWidth="1"/>
    <col min="13065" max="13065" width="9" style="17" customWidth="1"/>
    <col min="13066" max="13067" width="6.28515625" style="17" bestFit="1" customWidth="1"/>
    <col min="13068" max="13068" width="6.42578125" style="17" bestFit="1" customWidth="1"/>
    <col min="13069" max="13070" width="6.28515625" style="17" bestFit="1" customWidth="1"/>
    <col min="13071" max="13071" width="7.28515625" style="17" customWidth="1"/>
    <col min="13072" max="13072" width="7" style="17" customWidth="1"/>
    <col min="13073" max="13073" width="6.7109375" style="17" customWidth="1"/>
    <col min="13074" max="13074" width="6.85546875" style="17" customWidth="1"/>
    <col min="13075" max="13075" width="6.28515625" style="17" customWidth="1"/>
    <col min="13076" max="13076" width="7.140625" style="17" customWidth="1"/>
    <col min="13077" max="13077" width="7.7109375" style="17" customWidth="1"/>
    <col min="13078" max="13078" width="7.42578125" style="17" customWidth="1"/>
    <col min="13079" max="13079" width="8.7109375" style="17" bestFit="1" customWidth="1"/>
    <col min="13080" max="13080" width="7.140625" style="17" customWidth="1"/>
    <col min="13081" max="13081" width="6.28515625" style="17" customWidth="1"/>
    <col min="13082" max="13082" width="7.42578125" style="17" customWidth="1"/>
    <col min="13083" max="13087" width="5.7109375" style="17" customWidth="1"/>
    <col min="13088" max="13088" width="7" style="17" customWidth="1"/>
    <col min="13089" max="13091" width="5.7109375" style="17" customWidth="1"/>
    <col min="13092" max="13092" width="5.5703125" style="17" customWidth="1"/>
    <col min="13093" max="13307" width="9.140625" style="17"/>
    <col min="13308" max="13308" width="40.7109375" style="17" customWidth="1"/>
    <col min="13309" max="13309" width="12.5703125" style="17" customWidth="1"/>
    <col min="13310" max="13310" width="8.5703125" style="17" customWidth="1"/>
    <col min="13311" max="13311" width="10.5703125" style="17" customWidth="1"/>
    <col min="13312" max="13312" width="10.28515625" style="17" customWidth="1"/>
    <col min="13313" max="13313" width="10.140625" style="17" customWidth="1"/>
    <col min="13314" max="13314" width="10.85546875" style="17" customWidth="1"/>
    <col min="13315" max="13315" width="11.7109375" style="17" customWidth="1"/>
    <col min="13316" max="13317" width="8.85546875" style="17" customWidth="1"/>
    <col min="13318" max="13318" width="9.140625" style="17"/>
    <col min="13319" max="13319" width="8.5703125" style="17" customWidth="1"/>
    <col min="13320" max="13320" width="8.85546875" style="17" customWidth="1"/>
    <col min="13321" max="13321" width="9" style="17" customWidth="1"/>
    <col min="13322" max="13323" width="6.28515625" style="17" bestFit="1" customWidth="1"/>
    <col min="13324" max="13324" width="6.42578125" style="17" bestFit="1" customWidth="1"/>
    <col min="13325" max="13326" width="6.28515625" style="17" bestFit="1" customWidth="1"/>
    <col min="13327" max="13327" width="7.28515625" style="17" customWidth="1"/>
    <col min="13328" max="13328" width="7" style="17" customWidth="1"/>
    <col min="13329" max="13329" width="6.7109375" style="17" customWidth="1"/>
    <col min="13330" max="13330" width="6.85546875" style="17" customWidth="1"/>
    <col min="13331" max="13331" width="6.28515625" style="17" customWidth="1"/>
    <col min="13332" max="13332" width="7.140625" style="17" customWidth="1"/>
    <col min="13333" max="13333" width="7.7109375" style="17" customWidth="1"/>
    <col min="13334" max="13334" width="7.42578125" style="17" customWidth="1"/>
    <col min="13335" max="13335" width="8.7109375" style="17" bestFit="1" customWidth="1"/>
    <col min="13336" max="13336" width="7.140625" style="17" customWidth="1"/>
    <col min="13337" max="13337" width="6.28515625" style="17" customWidth="1"/>
    <col min="13338" max="13338" width="7.42578125" style="17" customWidth="1"/>
    <col min="13339" max="13343" width="5.7109375" style="17" customWidth="1"/>
    <col min="13344" max="13344" width="7" style="17" customWidth="1"/>
    <col min="13345" max="13347" width="5.7109375" style="17" customWidth="1"/>
    <col min="13348" max="13348" width="5.5703125" style="17" customWidth="1"/>
    <col min="13349" max="13563" width="9.140625" style="17"/>
    <col min="13564" max="13564" width="40.7109375" style="17" customWidth="1"/>
    <col min="13565" max="13565" width="12.5703125" style="17" customWidth="1"/>
    <col min="13566" max="13566" width="8.5703125" style="17" customWidth="1"/>
    <col min="13567" max="13567" width="10.5703125" style="17" customWidth="1"/>
    <col min="13568" max="13568" width="10.28515625" style="17" customWidth="1"/>
    <col min="13569" max="13569" width="10.140625" style="17" customWidth="1"/>
    <col min="13570" max="13570" width="10.85546875" style="17" customWidth="1"/>
    <col min="13571" max="13571" width="11.7109375" style="17" customWidth="1"/>
    <col min="13572" max="13573" width="8.85546875" style="17" customWidth="1"/>
    <col min="13574" max="13574" width="9.140625" style="17"/>
    <col min="13575" max="13575" width="8.5703125" style="17" customWidth="1"/>
    <col min="13576" max="13576" width="8.85546875" style="17" customWidth="1"/>
    <col min="13577" max="13577" width="9" style="17" customWidth="1"/>
    <col min="13578" max="13579" width="6.28515625" style="17" bestFit="1" customWidth="1"/>
    <col min="13580" max="13580" width="6.42578125" style="17" bestFit="1" customWidth="1"/>
    <col min="13581" max="13582" width="6.28515625" style="17" bestFit="1" customWidth="1"/>
    <col min="13583" max="13583" width="7.28515625" style="17" customWidth="1"/>
    <col min="13584" max="13584" width="7" style="17" customWidth="1"/>
    <col min="13585" max="13585" width="6.7109375" style="17" customWidth="1"/>
    <col min="13586" max="13586" width="6.85546875" style="17" customWidth="1"/>
    <col min="13587" max="13587" width="6.28515625" style="17" customWidth="1"/>
    <col min="13588" max="13588" width="7.140625" style="17" customWidth="1"/>
    <col min="13589" max="13589" width="7.7109375" style="17" customWidth="1"/>
    <col min="13590" max="13590" width="7.42578125" style="17" customWidth="1"/>
    <col min="13591" max="13591" width="8.7109375" style="17" bestFit="1" customWidth="1"/>
    <col min="13592" max="13592" width="7.140625" style="17" customWidth="1"/>
    <col min="13593" max="13593" width="6.28515625" style="17" customWidth="1"/>
    <col min="13594" max="13594" width="7.42578125" style="17" customWidth="1"/>
    <col min="13595" max="13599" width="5.7109375" style="17" customWidth="1"/>
    <col min="13600" max="13600" width="7" style="17" customWidth="1"/>
    <col min="13601" max="13603" width="5.7109375" style="17" customWidth="1"/>
    <col min="13604" max="13604" width="5.5703125" style="17" customWidth="1"/>
    <col min="13605" max="13819" width="9.140625" style="17"/>
    <col min="13820" max="13820" width="40.7109375" style="17" customWidth="1"/>
    <col min="13821" max="13821" width="12.5703125" style="17" customWidth="1"/>
    <col min="13822" max="13822" width="8.5703125" style="17" customWidth="1"/>
    <col min="13823" max="13823" width="10.5703125" style="17" customWidth="1"/>
    <col min="13824" max="13824" width="10.28515625" style="17" customWidth="1"/>
    <col min="13825" max="13825" width="10.140625" style="17" customWidth="1"/>
    <col min="13826" max="13826" width="10.85546875" style="17" customWidth="1"/>
    <col min="13827" max="13827" width="11.7109375" style="17" customWidth="1"/>
    <col min="13828" max="13829" width="8.85546875" style="17" customWidth="1"/>
    <col min="13830" max="13830" width="9.140625" style="17"/>
    <col min="13831" max="13831" width="8.5703125" style="17" customWidth="1"/>
    <col min="13832" max="13832" width="8.85546875" style="17" customWidth="1"/>
    <col min="13833" max="13833" width="9" style="17" customWidth="1"/>
    <col min="13834" max="13835" width="6.28515625" style="17" bestFit="1" customWidth="1"/>
    <col min="13836" max="13836" width="6.42578125" style="17" bestFit="1" customWidth="1"/>
    <col min="13837" max="13838" width="6.28515625" style="17" bestFit="1" customWidth="1"/>
    <col min="13839" max="13839" width="7.28515625" style="17" customWidth="1"/>
    <col min="13840" max="13840" width="7" style="17" customWidth="1"/>
    <col min="13841" max="13841" width="6.7109375" style="17" customWidth="1"/>
    <col min="13842" max="13842" width="6.85546875" style="17" customWidth="1"/>
    <col min="13843" max="13843" width="6.28515625" style="17" customWidth="1"/>
    <col min="13844" max="13844" width="7.140625" style="17" customWidth="1"/>
    <col min="13845" max="13845" width="7.7109375" style="17" customWidth="1"/>
    <col min="13846" max="13846" width="7.42578125" style="17" customWidth="1"/>
    <col min="13847" max="13847" width="8.7109375" style="17" bestFit="1" customWidth="1"/>
    <col min="13848" max="13848" width="7.140625" style="17" customWidth="1"/>
    <col min="13849" max="13849" width="6.28515625" style="17" customWidth="1"/>
    <col min="13850" max="13850" width="7.42578125" style="17" customWidth="1"/>
    <col min="13851" max="13855" width="5.7109375" style="17" customWidth="1"/>
    <col min="13856" max="13856" width="7" style="17" customWidth="1"/>
    <col min="13857" max="13859" width="5.7109375" style="17" customWidth="1"/>
    <col min="13860" max="13860" width="5.5703125" style="17" customWidth="1"/>
    <col min="13861" max="14075" width="9.140625" style="17"/>
    <col min="14076" max="14076" width="40.7109375" style="17" customWidth="1"/>
    <col min="14077" max="14077" width="12.5703125" style="17" customWidth="1"/>
    <col min="14078" max="14078" width="8.5703125" style="17" customWidth="1"/>
    <col min="14079" max="14079" width="10.5703125" style="17" customWidth="1"/>
    <col min="14080" max="14080" width="10.28515625" style="17" customWidth="1"/>
    <col min="14081" max="14081" width="10.140625" style="17" customWidth="1"/>
    <col min="14082" max="14082" width="10.85546875" style="17" customWidth="1"/>
    <col min="14083" max="14083" width="11.7109375" style="17" customWidth="1"/>
    <col min="14084" max="14085" width="8.85546875" style="17" customWidth="1"/>
    <col min="14086" max="14086" width="9.140625" style="17"/>
    <col min="14087" max="14087" width="8.5703125" style="17" customWidth="1"/>
    <col min="14088" max="14088" width="8.85546875" style="17" customWidth="1"/>
    <col min="14089" max="14089" width="9" style="17" customWidth="1"/>
    <col min="14090" max="14091" width="6.28515625" style="17" bestFit="1" customWidth="1"/>
    <col min="14092" max="14092" width="6.42578125" style="17" bestFit="1" customWidth="1"/>
    <col min="14093" max="14094" width="6.28515625" style="17" bestFit="1" customWidth="1"/>
    <col min="14095" max="14095" width="7.28515625" style="17" customWidth="1"/>
    <col min="14096" max="14096" width="7" style="17" customWidth="1"/>
    <col min="14097" max="14097" width="6.7109375" style="17" customWidth="1"/>
    <col min="14098" max="14098" width="6.85546875" style="17" customWidth="1"/>
    <col min="14099" max="14099" width="6.28515625" style="17" customWidth="1"/>
    <col min="14100" max="14100" width="7.140625" style="17" customWidth="1"/>
    <col min="14101" max="14101" width="7.7109375" style="17" customWidth="1"/>
    <col min="14102" max="14102" width="7.42578125" style="17" customWidth="1"/>
    <col min="14103" max="14103" width="8.7109375" style="17" bestFit="1" customWidth="1"/>
    <col min="14104" max="14104" width="7.140625" style="17" customWidth="1"/>
    <col min="14105" max="14105" width="6.28515625" style="17" customWidth="1"/>
    <col min="14106" max="14106" width="7.42578125" style="17" customWidth="1"/>
    <col min="14107" max="14111" width="5.7109375" style="17" customWidth="1"/>
    <col min="14112" max="14112" width="7" style="17" customWidth="1"/>
    <col min="14113" max="14115" width="5.7109375" style="17" customWidth="1"/>
    <col min="14116" max="14116" width="5.5703125" style="17" customWidth="1"/>
    <col min="14117" max="14331" width="9.140625" style="17"/>
    <col min="14332" max="14332" width="40.7109375" style="17" customWidth="1"/>
    <col min="14333" max="14333" width="12.5703125" style="17" customWidth="1"/>
    <col min="14334" max="14334" width="8.5703125" style="17" customWidth="1"/>
    <col min="14335" max="14335" width="10.5703125" style="17" customWidth="1"/>
    <col min="14336" max="14336" width="10.28515625" style="17" customWidth="1"/>
    <col min="14337" max="14337" width="10.140625" style="17" customWidth="1"/>
    <col min="14338" max="14338" width="10.85546875" style="17" customWidth="1"/>
    <col min="14339" max="14339" width="11.7109375" style="17" customWidth="1"/>
    <col min="14340" max="14341" width="8.85546875" style="17" customWidth="1"/>
    <col min="14342" max="14342" width="9.140625" style="17"/>
    <col min="14343" max="14343" width="8.5703125" style="17" customWidth="1"/>
    <col min="14344" max="14344" width="8.85546875" style="17" customWidth="1"/>
    <col min="14345" max="14345" width="9" style="17" customWidth="1"/>
    <col min="14346" max="14347" width="6.28515625" style="17" bestFit="1" customWidth="1"/>
    <col min="14348" max="14348" width="6.42578125" style="17" bestFit="1" customWidth="1"/>
    <col min="14349" max="14350" width="6.28515625" style="17" bestFit="1" customWidth="1"/>
    <col min="14351" max="14351" width="7.28515625" style="17" customWidth="1"/>
    <col min="14352" max="14352" width="7" style="17" customWidth="1"/>
    <col min="14353" max="14353" width="6.7109375" style="17" customWidth="1"/>
    <col min="14354" max="14354" width="6.85546875" style="17" customWidth="1"/>
    <col min="14355" max="14355" width="6.28515625" style="17" customWidth="1"/>
    <col min="14356" max="14356" width="7.140625" style="17" customWidth="1"/>
    <col min="14357" max="14357" width="7.7109375" style="17" customWidth="1"/>
    <col min="14358" max="14358" width="7.42578125" style="17" customWidth="1"/>
    <col min="14359" max="14359" width="8.7109375" style="17" bestFit="1" customWidth="1"/>
    <col min="14360" max="14360" width="7.140625" style="17" customWidth="1"/>
    <col min="14361" max="14361" width="6.28515625" style="17" customWidth="1"/>
    <col min="14362" max="14362" width="7.42578125" style="17" customWidth="1"/>
    <col min="14363" max="14367" width="5.7109375" style="17" customWidth="1"/>
    <col min="14368" max="14368" width="7" style="17" customWidth="1"/>
    <col min="14369" max="14371" width="5.7109375" style="17" customWidth="1"/>
    <col min="14372" max="14372" width="5.5703125" style="17" customWidth="1"/>
    <col min="14373" max="14587" width="9.140625" style="17"/>
    <col min="14588" max="14588" width="40.7109375" style="17" customWidth="1"/>
    <col min="14589" max="14589" width="12.5703125" style="17" customWidth="1"/>
    <col min="14590" max="14590" width="8.5703125" style="17" customWidth="1"/>
    <col min="14591" max="14591" width="10.5703125" style="17" customWidth="1"/>
    <col min="14592" max="14592" width="10.28515625" style="17" customWidth="1"/>
    <col min="14593" max="14593" width="10.140625" style="17" customWidth="1"/>
    <col min="14594" max="14594" width="10.85546875" style="17" customWidth="1"/>
    <col min="14595" max="14595" width="11.7109375" style="17" customWidth="1"/>
    <col min="14596" max="14597" width="8.85546875" style="17" customWidth="1"/>
    <col min="14598" max="14598" width="9.140625" style="17"/>
    <col min="14599" max="14599" width="8.5703125" style="17" customWidth="1"/>
    <col min="14600" max="14600" width="8.85546875" style="17" customWidth="1"/>
    <col min="14601" max="14601" width="9" style="17" customWidth="1"/>
    <col min="14602" max="14603" width="6.28515625" style="17" bestFit="1" customWidth="1"/>
    <col min="14604" max="14604" width="6.42578125" style="17" bestFit="1" customWidth="1"/>
    <col min="14605" max="14606" width="6.28515625" style="17" bestFit="1" customWidth="1"/>
    <col min="14607" max="14607" width="7.28515625" style="17" customWidth="1"/>
    <col min="14608" max="14608" width="7" style="17" customWidth="1"/>
    <col min="14609" max="14609" width="6.7109375" style="17" customWidth="1"/>
    <col min="14610" max="14610" width="6.85546875" style="17" customWidth="1"/>
    <col min="14611" max="14611" width="6.28515625" style="17" customWidth="1"/>
    <col min="14612" max="14612" width="7.140625" style="17" customWidth="1"/>
    <col min="14613" max="14613" width="7.7109375" style="17" customWidth="1"/>
    <col min="14614" max="14614" width="7.42578125" style="17" customWidth="1"/>
    <col min="14615" max="14615" width="8.7109375" style="17" bestFit="1" customWidth="1"/>
    <col min="14616" max="14616" width="7.140625" style="17" customWidth="1"/>
    <col min="14617" max="14617" width="6.28515625" style="17" customWidth="1"/>
    <col min="14618" max="14618" width="7.42578125" style="17" customWidth="1"/>
    <col min="14619" max="14623" width="5.7109375" style="17" customWidth="1"/>
    <col min="14624" max="14624" width="7" style="17" customWidth="1"/>
    <col min="14625" max="14627" width="5.7109375" style="17" customWidth="1"/>
    <col min="14628" max="14628" width="5.5703125" style="17" customWidth="1"/>
    <col min="14629" max="14843" width="9.140625" style="17"/>
    <col min="14844" max="14844" width="40.7109375" style="17" customWidth="1"/>
    <col min="14845" max="14845" width="12.5703125" style="17" customWidth="1"/>
    <col min="14846" max="14846" width="8.5703125" style="17" customWidth="1"/>
    <col min="14847" max="14847" width="10.5703125" style="17" customWidth="1"/>
    <col min="14848" max="14848" width="10.28515625" style="17" customWidth="1"/>
    <col min="14849" max="14849" width="10.140625" style="17" customWidth="1"/>
    <col min="14850" max="14850" width="10.85546875" style="17" customWidth="1"/>
    <col min="14851" max="14851" width="11.7109375" style="17" customWidth="1"/>
    <col min="14852" max="14853" width="8.85546875" style="17" customWidth="1"/>
    <col min="14854" max="14854" width="9.140625" style="17"/>
    <col min="14855" max="14855" width="8.5703125" style="17" customWidth="1"/>
    <col min="14856" max="14856" width="8.85546875" style="17" customWidth="1"/>
    <col min="14857" max="14857" width="9" style="17" customWidth="1"/>
    <col min="14858" max="14859" width="6.28515625" style="17" bestFit="1" customWidth="1"/>
    <col min="14860" max="14860" width="6.42578125" style="17" bestFit="1" customWidth="1"/>
    <col min="14861" max="14862" width="6.28515625" style="17" bestFit="1" customWidth="1"/>
    <col min="14863" max="14863" width="7.28515625" style="17" customWidth="1"/>
    <col min="14864" max="14864" width="7" style="17" customWidth="1"/>
    <col min="14865" max="14865" width="6.7109375" style="17" customWidth="1"/>
    <col min="14866" max="14866" width="6.85546875" style="17" customWidth="1"/>
    <col min="14867" max="14867" width="6.28515625" style="17" customWidth="1"/>
    <col min="14868" max="14868" width="7.140625" style="17" customWidth="1"/>
    <col min="14869" max="14869" width="7.7109375" style="17" customWidth="1"/>
    <col min="14870" max="14870" width="7.42578125" style="17" customWidth="1"/>
    <col min="14871" max="14871" width="8.7109375" style="17" bestFit="1" customWidth="1"/>
    <col min="14872" max="14872" width="7.140625" style="17" customWidth="1"/>
    <col min="14873" max="14873" width="6.28515625" style="17" customWidth="1"/>
    <col min="14874" max="14874" width="7.42578125" style="17" customWidth="1"/>
    <col min="14875" max="14879" width="5.7109375" style="17" customWidth="1"/>
    <col min="14880" max="14880" width="7" style="17" customWidth="1"/>
    <col min="14881" max="14883" width="5.7109375" style="17" customWidth="1"/>
    <col min="14884" max="14884" width="5.5703125" style="17" customWidth="1"/>
    <col min="14885" max="15099" width="9.140625" style="17"/>
    <col min="15100" max="15100" width="40.7109375" style="17" customWidth="1"/>
    <col min="15101" max="15101" width="12.5703125" style="17" customWidth="1"/>
    <col min="15102" max="15102" width="8.5703125" style="17" customWidth="1"/>
    <col min="15103" max="15103" width="10.5703125" style="17" customWidth="1"/>
    <col min="15104" max="15104" width="10.28515625" style="17" customWidth="1"/>
    <col min="15105" max="15105" width="10.140625" style="17" customWidth="1"/>
    <col min="15106" max="15106" width="10.85546875" style="17" customWidth="1"/>
    <col min="15107" max="15107" width="11.7109375" style="17" customWidth="1"/>
    <col min="15108" max="15109" width="8.85546875" style="17" customWidth="1"/>
    <col min="15110" max="15110" width="9.140625" style="17"/>
    <col min="15111" max="15111" width="8.5703125" style="17" customWidth="1"/>
    <col min="15112" max="15112" width="8.85546875" style="17" customWidth="1"/>
    <col min="15113" max="15113" width="9" style="17" customWidth="1"/>
    <col min="15114" max="15115" width="6.28515625" style="17" bestFit="1" customWidth="1"/>
    <col min="15116" max="15116" width="6.42578125" style="17" bestFit="1" customWidth="1"/>
    <col min="15117" max="15118" width="6.28515625" style="17" bestFit="1" customWidth="1"/>
    <col min="15119" max="15119" width="7.28515625" style="17" customWidth="1"/>
    <col min="15120" max="15120" width="7" style="17" customWidth="1"/>
    <col min="15121" max="15121" width="6.7109375" style="17" customWidth="1"/>
    <col min="15122" max="15122" width="6.85546875" style="17" customWidth="1"/>
    <col min="15123" max="15123" width="6.28515625" style="17" customWidth="1"/>
    <col min="15124" max="15124" width="7.140625" style="17" customWidth="1"/>
    <col min="15125" max="15125" width="7.7109375" style="17" customWidth="1"/>
    <col min="15126" max="15126" width="7.42578125" style="17" customWidth="1"/>
    <col min="15127" max="15127" width="8.7109375" style="17" bestFit="1" customWidth="1"/>
    <col min="15128" max="15128" width="7.140625" style="17" customWidth="1"/>
    <col min="15129" max="15129" width="6.28515625" style="17" customWidth="1"/>
    <col min="15130" max="15130" width="7.42578125" style="17" customWidth="1"/>
    <col min="15131" max="15135" width="5.7109375" style="17" customWidth="1"/>
    <col min="15136" max="15136" width="7" style="17" customWidth="1"/>
    <col min="15137" max="15139" width="5.7109375" style="17" customWidth="1"/>
    <col min="15140" max="15140" width="5.5703125" style="17" customWidth="1"/>
    <col min="15141" max="15355" width="9.140625" style="17"/>
    <col min="15356" max="15356" width="40.7109375" style="17" customWidth="1"/>
    <col min="15357" max="15357" width="12.5703125" style="17" customWidth="1"/>
    <col min="15358" max="15358" width="8.5703125" style="17" customWidth="1"/>
    <col min="15359" max="15359" width="10.5703125" style="17" customWidth="1"/>
    <col min="15360" max="15360" width="10.28515625" style="17" customWidth="1"/>
    <col min="15361" max="15361" width="10.140625" style="17" customWidth="1"/>
    <col min="15362" max="15362" width="10.85546875" style="17" customWidth="1"/>
    <col min="15363" max="15363" width="11.7109375" style="17" customWidth="1"/>
    <col min="15364" max="15365" width="8.85546875" style="17" customWidth="1"/>
    <col min="15366" max="15366" width="9.140625" style="17"/>
    <col min="15367" max="15367" width="8.5703125" style="17" customWidth="1"/>
    <col min="15368" max="15368" width="8.85546875" style="17" customWidth="1"/>
    <col min="15369" max="15369" width="9" style="17" customWidth="1"/>
    <col min="15370" max="15371" width="6.28515625" style="17" bestFit="1" customWidth="1"/>
    <col min="15372" max="15372" width="6.42578125" style="17" bestFit="1" customWidth="1"/>
    <col min="15373" max="15374" width="6.28515625" style="17" bestFit="1" customWidth="1"/>
    <col min="15375" max="15375" width="7.28515625" style="17" customWidth="1"/>
    <col min="15376" max="15376" width="7" style="17" customWidth="1"/>
    <col min="15377" max="15377" width="6.7109375" style="17" customWidth="1"/>
    <col min="15378" max="15378" width="6.85546875" style="17" customWidth="1"/>
    <col min="15379" max="15379" width="6.28515625" style="17" customWidth="1"/>
    <col min="15380" max="15380" width="7.140625" style="17" customWidth="1"/>
    <col min="15381" max="15381" width="7.7109375" style="17" customWidth="1"/>
    <col min="15382" max="15382" width="7.42578125" style="17" customWidth="1"/>
    <col min="15383" max="15383" width="8.7109375" style="17" bestFit="1" customWidth="1"/>
    <col min="15384" max="15384" width="7.140625" style="17" customWidth="1"/>
    <col min="15385" max="15385" width="6.28515625" style="17" customWidth="1"/>
    <col min="15386" max="15386" width="7.42578125" style="17" customWidth="1"/>
    <col min="15387" max="15391" width="5.7109375" style="17" customWidth="1"/>
    <col min="15392" max="15392" width="7" style="17" customWidth="1"/>
    <col min="15393" max="15395" width="5.7109375" style="17" customWidth="1"/>
    <col min="15396" max="15396" width="5.5703125" style="17" customWidth="1"/>
    <col min="15397" max="15611" width="9.140625" style="17"/>
    <col min="15612" max="15612" width="40.7109375" style="17" customWidth="1"/>
    <col min="15613" max="15613" width="12.5703125" style="17" customWidth="1"/>
    <col min="15614" max="15614" width="8.5703125" style="17" customWidth="1"/>
    <col min="15615" max="15615" width="10.5703125" style="17" customWidth="1"/>
    <col min="15616" max="15616" width="10.28515625" style="17" customWidth="1"/>
    <col min="15617" max="15617" width="10.140625" style="17" customWidth="1"/>
    <col min="15618" max="15618" width="10.85546875" style="17" customWidth="1"/>
    <col min="15619" max="15619" width="11.7109375" style="17" customWidth="1"/>
    <col min="15620" max="15621" width="8.85546875" style="17" customWidth="1"/>
    <col min="15622" max="15622" width="9.140625" style="17"/>
    <col min="15623" max="15623" width="8.5703125" style="17" customWidth="1"/>
    <col min="15624" max="15624" width="8.85546875" style="17" customWidth="1"/>
    <col min="15625" max="15625" width="9" style="17" customWidth="1"/>
    <col min="15626" max="15627" width="6.28515625" style="17" bestFit="1" customWidth="1"/>
    <col min="15628" max="15628" width="6.42578125" style="17" bestFit="1" customWidth="1"/>
    <col min="15629" max="15630" width="6.28515625" style="17" bestFit="1" customWidth="1"/>
    <col min="15631" max="15631" width="7.28515625" style="17" customWidth="1"/>
    <col min="15632" max="15632" width="7" style="17" customWidth="1"/>
    <col min="15633" max="15633" width="6.7109375" style="17" customWidth="1"/>
    <col min="15634" max="15634" width="6.85546875" style="17" customWidth="1"/>
    <col min="15635" max="15635" width="6.28515625" style="17" customWidth="1"/>
    <col min="15636" max="15636" width="7.140625" style="17" customWidth="1"/>
    <col min="15637" max="15637" width="7.7109375" style="17" customWidth="1"/>
    <col min="15638" max="15638" width="7.42578125" style="17" customWidth="1"/>
    <col min="15639" max="15639" width="8.7109375" style="17" bestFit="1" customWidth="1"/>
    <col min="15640" max="15640" width="7.140625" style="17" customWidth="1"/>
    <col min="15641" max="15641" width="6.28515625" style="17" customWidth="1"/>
    <col min="15642" max="15642" width="7.42578125" style="17" customWidth="1"/>
    <col min="15643" max="15647" width="5.7109375" style="17" customWidth="1"/>
    <col min="15648" max="15648" width="7" style="17" customWidth="1"/>
    <col min="15649" max="15651" width="5.7109375" style="17" customWidth="1"/>
    <col min="15652" max="15652" width="5.5703125" style="17" customWidth="1"/>
    <col min="15653" max="15867" width="9.140625" style="17"/>
    <col min="15868" max="15868" width="40.7109375" style="17" customWidth="1"/>
    <col min="15869" max="15869" width="12.5703125" style="17" customWidth="1"/>
    <col min="15870" max="15870" width="8.5703125" style="17" customWidth="1"/>
    <col min="15871" max="15871" width="10.5703125" style="17" customWidth="1"/>
    <col min="15872" max="15872" width="10.28515625" style="17" customWidth="1"/>
    <col min="15873" max="15873" width="10.140625" style="17" customWidth="1"/>
    <col min="15874" max="15874" width="10.85546875" style="17" customWidth="1"/>
    <col min="15875" max="15875" width="11.7109375" style="17" customWidth="1"/>
    <col min="15876" max="15877" width="8.85546875" style="17" customWidth="1"/>
    <col min="15878" max="15878" width="9.140625" style="17"/>
    <col min="15879" max="15879" width="8.5703125" style="17" customWidth="1"/>
    <col min="15880" max="15880" width="8.85546875" style="17" customWidth="1"/>
    <col min="15881" max="15881" width="9" style="17" customWidth="1"/>
    <col min="15882" max="15883" width="6.28515625" style="17" bestFit="1" customWidth="1"/>
    <col min="15884" max="15884" width="6.42578125" style="17" bestFit="1" customWidth="1"/>
    <col min="15885" max="15886" width="6.28515625" style="17" bestFit="1" customWidth="1"/>
    <col min="15887" max="15887" width="7.28515625" style="17" customWidth="1"/>
    <col min="15888" max="15888" width="7" style="17" customWidth="1"/>
    <col min="15889" max="15889" width="6.7109375" style="17" customWidth="1"/>
    <col min="15890" max="15890" width="6.85546875" style="17" customWidth="1"/>
    <col min="15891" max="15891" width="6.28515625" style="17" customWidth="1"/>
    <col min="15892" max="15892" width="7.140625" style="17" customWidth="1"/>
    <col min="15893" max="15893" width="7.7109375" style="17" customWidth="1"/>
    <col min="15894" max="15894" width="7.42578125" style="17" customWidth="1"/>
    <col min="15895" max="15895" width="8.7109375" style="17" bestFit="1" customWidth="1"/>
    <col min="15896" max="15896" width="7.140625" style="17" customWidth="1"/>
    <col min="15897" max="15897" width="6.28515625" style="17" customWidth="1"/>
    <col min="15898" max="15898" width="7.42578125" style="17" customWidth="1"/>
    <col min="15899" max="15903" width="5.7109375" style="17" customWidth="1"/>
    <col min="15904" max="15904" width="7" style="17" customWidth="1"/>
    <col min="15905" max="15907" width="5.7109375" style="17" customWidth="1"/>
    <col min="15908" max="15908" width="5.5703125" style="17" customWidth="1"/>
    <col min="15909" max="16123" width="9.140625" style="17"/>
    <col min="16124" max="16124" width="40.7109375" style="17" customWidth="1"/>
    <col min="16125" max="16125" width="12.5703125" style="17" customWidth="1"/>
    <col min="16126" max="16126" width="8.5703125" style="17" customWidth="1"/>
    <col min="16127" max="16127" width="10.5703125" style="17" customWidth="1"/>
    <col min="16128" max="16128" width="10.28515625" style="17" customWidth="1"/>
    <col min="16129" max="16129" width="10.140625" style="17" customWidth="1"/>
    <col min="16130" max="16130" width="10.85546875" style="17" customWidth="1"/>
    <col min="16131" max="16131" width="11.7109375" style="17" customWidth="1"/>
    <col min="16132" max="16133" width="8.85546875" style="17" customWidth="1"/>
    <col min="16134" max="16134" width="9.140625" style="17"/>
    <col min="16135" max="16135" width="8.5703125" style="17" customWidth="1"/>
    <col min="16136" max="16136" width="8.85546875" style="17" customWidth="1"/>
    <col min="16137" max="16137" width="9" style="17" customWidth="1"/>
    <col min="16138" max="16139" width="6.28515625" style="17" bestFit="1" customWidth="1"/>
    <col min="16140" max="16140" width="6.42578125" style="17" bestFit="1" customWidth="1"/>
    <col min="16141" max="16142" width="6.28515625" style="17" bestFit="1" customWidth="1"/>
    <col min="16143" max="16143" width="7.28515625" style="17" customWidth="1"/>
    <col min="16144" max="16144" width="7" style="17" customWidth="1"/>
    <col min="16145" max="16145" width="6.7109375" style="17" customWidth="1"/>
    <col min="16146" max="16146" width="6.85546875" style="17" customWidth="1"/>
    <col min="16147" max="16147" width="6.28515625" style="17" customWidth="1"/>
    <col min="16148" max="16148" width="7.140625" style="17" customWidth="1"/>
    <col min="16149" max="16149" width="7.7109375" style="17" customWidth="1"/>
    <col min="16150" max="16150" width="7.42578125" style="17" customWidth="1"/>
    <col min="16151" max="16151" width="8.7109375" style="17" bestFit="1" customWidth="1"/>
    <col min="16152" max="16152" width="7.140625" style="17" customWidth="1"/>
    <col min="16153" max="16153" width="6.28515625" style="17" customWidth="1"/>
    <col min="16154" max="16154" width="7.42578125" style="17" customWidth="1"/>
    <col min="16155" max="16159" width="5.7109375" style="17" customWidth="1"/>
    <col min="16160" max="16160" width="7" style="17" customWidth="1"/>
    <col min="16161" max="16163" width="5.7109375" style="17" customWidth="1"/>
    <col min="16164" max="16164" width="5.5703125" style="17" customWidth="1"/>
    <col min="16165" max="16384" width="9.140625" style="17"/>
  </cols>
  <sheetData>
    <row r="2" spans="1:28" ht="14.25" x14ac:dyDescent="0.2">
      <c r="A2" s="16" t="s">
        <v>32</v>
      </c>
    </row>
    <row r="3" spans="1:28" ht="15.75" x14ac:dyDescent="0.25">
      <c r="A3" s="18"/>
    </row>
    <row r="4" spans="1:28" ht="15.75" x14ac:dyDescent="0.25">
      <c r="A4" s="19"/>
      <c r="B4" s="20"/>
      <c r="D4" s="21"/>
    </row>
    <row r="5" spans="1:28" ht="15.75" x14ac:dyDescent="0.25">
      <c r="A5" s="19"/>
      <c r="B5" s="20"/>
      <c r="D5" s="21"/>
    </row>
    <row r="6" spans="1:28" s="1" customFormat="1" ht="12.75" x14ac:dyDescent="0.2">
      <c r="A6" s="22" t="s">
        <v>33</v>
      </c>
      <c r="B6" s="23">
        <v>201881</v>
      </c>
      <c r="E6" s="2"/>
      <c r="F6" s="2"/>
      <c r="G6" s="2"/>
      <c r="H6" s="2"/>
      <c r="I6" s="2"/>
      <c r="J6" s="2"/>
      <c r="K6" s="2"/>
      <c r="L6" s="24"/>
      <c r="M6" s="24"/>
      <c r="N6" s="24"/>
      <c r="O6" s="24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</row>
    <row r="7" spans="1:28" s="1" customFormat="1" ht="12.75" customHeight="1" x14ac:dyDescent="0.2">
      <c r="A7" s="26" t="s">
        <v>26</v>
      </c>
      <c r="B7" s="27">
        <v>8.8375966888555979E-2</v>
      </c>
      <c r="U7" s="25"/>
      <c r="V7" s="25"/>
      <c r="W7" s="28"/>
      <c r="Y7" s="25"/>
      <c r="Z7" s="25"/>
      <c r="AA7" s="25"/>
      <c r="AB7" s="25"/>
    </row>
    <row r="8" spans="1:28" s="1" customFormat="1" ht="12.75" customHeight="1" x14ac:dyDescent="0.2">
      <c r="A8" s="26"/>
      <c r="B8" s="29"/>
      <c r="C8" s="30"/>
      <c r="U8" s="25"/>
      <c r="V8" s="25"/>
      <c r="W8" s="28"/>
      <c r="Y8" s="25"/>
      <c r="Z8" s="25"/>
      <c r="AA8" s="25"/>
      <c r="AB8" s="25"/>
    </row>
    <row r="9" spans="1:28" s="1" customFormat="1" ht="12.75" customHeight="1" x14ac:dyDescent="0.2">
      <c r="A9" s="3" t="s">
        <v>0</v>
      </c>
      <c r="B9" s="3"/>
      <c r="C9" s="3">
        <v>2017</v>
      </c>
      <c r="D9" s="3">
        <v>2018</v>
      </c>
      <c r="E9" s="3">
        <v>2019</v>
      </c>
      <c r="F9" s="3">
        <v>2020</v>
      </c>
      <c r="G9" s="3">
        <v>2021</v>
      </c>
      <c r="H9" s="3">
        <v>2022</v>
      </c>
      <c r="I9" s="3">
        <v>2023</v>
      </c>
      <c r="Z9" s="25"/>
      <c r="AA9" s="25"/>
    </row>
    <row r="10" spans="1:28" s="1" customFormat="1" ht="12.75" x14ac:dyDescent="0.2">
      <c r="A10" s="4" t="s">
        <v>27</v>
      </c>
      <c r="B10" s="5">
        <f>B6</f>
        <v>201881</v>
      </c>
      <c r="C10" s="5">
        <f>B6</f>
        <v>201881</v>
      </c>
      <c r="D10" s="31">
        <f>B13</f>
        <v>201881</v>
      </c>
      <c r="E10" s="31">
        <f>D13</f>
        <v>168234.16666666666</v>
      </c>
      <c r="F10" s="32">
        <f>E13</f>
        <v>134587.33333333331</v>
      </c>
      <c r="G10" s="31">
        <f>F13</f>
        <v>100940.49999999997</v>
      </c>
      <c r="H10" s="31">
        <f>G13</f>
        <v>67293.666666666628</v>
      </c>
      <c r="I10" s="31">
        <f>H13</f>
        <v>33646.833333333292</v>
      </c>
      <c r="Z10" s="24"/>
      <c r="AA10" s="25"/>
    </row>
    <row r="11" spans="1:28" s="1" customFormat="1" ht="12.75" x14ac:dyDescent="0.2">
      <c r="A11" s="4" t="s">
        <v>34</v>
      </c>
      <c r="B11" s="5"/>
      <c r="C11" s="5"/>
      <c r="D11" s="5">
        <f t="shared" ref="D11:H11" si="0">D10*$B$7</f>
        <v>17841.428571428569</v>
      </c>
      <c r="E11" s="5">
        <f t="shared" si="0"/>
        <v>14867.857142857141</v>
      </c>
      <c r="F11" s="5">
        <f t="shared" si="0"/>
        <v>11894.285714285712</v>
      </c>
      <c r="G11" s="5">
        <f t="shared" si="0"/>
        <v>8920.7142857142826</v>
      </c>
      <c r="H11" s="5">
        <f t="shared" si="0"/>
        <v>5947.1428571428532</v>
      </c>
      <c r="I11" s="5">
        <f t="shared" ref="I11" si="1">I10*$B$7</f>
        <v>2973.5714285714248</v>
      </c>
      <c r="Z11" s="24"/>
      <c r="AA11" s="25"/>
    </row>
    <row r="12" spans="1:28" s="1" customFormat="1" ht="12.75" x14ac:dyDescent="0.2">
      <c r="A12" s="6" t="s">
        <v>35</v>
      </c>
      <c r="B12" s="7"/>
      <c r="C12" s="5"/>
      <c r="D12" s="33">
        <f>B6/6</f>
        <v>33646.833333333336</v>
      </c>
      <c r="E12" s="33">
        <f>D12</f>
        <v>33646.833333333336</v>
      </c>
      <c r="F12" s="33">
        <f t="shared" ref="F12:I12" si="2">E12</f>
        <v>33646.833333333336</v>
      </c>
      <c r="G12" s="33">
        <f t="shared" si="2"/>
        <v>33646.833333333336</v>
      </c>
      <c r="H12" s="33">
        <f t="shared" si="2"/>
        <v>33646.833333333336</v>
      </c>
      <c r="I12" s="33">
        <f t="shared" si="2"/>
        <v>33646.833333333336</v>
      </c>
      <c r="Z12" s="24"/>
      <c r="AA12" s="25"/>
    </row>
    <row r="13" spans="1:28" s="1" customFormat="1" ht="13.5" x14ac:dyDescent="0.25">
      <c r="A13" s="8" t="s">
        <v>28</v>
      </c>
      <c r="B13" s="9">
        <f t="shared" ref="B13:H13" si="3">B10-B12</f>
        <v>201881</v>
      </c>
      <c r="C13" s="9">
        <f t="shared" si="3"/>
        <v>201881</v>
      </c>
      <c r="D13" s="9">
        <f t="shared" si="3"/>
        <v>168234.16666666666</v>
      </c>
      <c r="E13" s="9">
        <f t="shared" si="3"/>
        <v>134587.33333333331</v>
      </c>
      <c r="F13" s="34">
        <f t="shared" si="3"/>
        <v>100940.49999999997</v>
      </c>
      <c r="G13" s="9">
        <f t="shared" si="3"/>
        <v>67293.666666666628</v>
      </c>
      <c r="H13" s="9">
        <f t="shared" si="3"/>
        <v>33646.833333333292</v>
      </c>
      <c r="I13" s="9">
        <f t="shared" ref="I13" si="4">I10-I12</f>
        <v>0</v>
      </c>
      <c r="Z13" s="35"/>
      <c r="AA13" s="25"/>
    </row>
    <row r="14" spans="1:28" s="1" customFormat="1" ht="12.75" x14ac:dyDescent="0.2">
      <c r="A14" s="4" t="s">
        <v>29</v>
      </c>
      <c r="B14" s="10">
        <f>B11+B12</f>
        <v>0</v>
      </c>
      <c r="C14" s="10">
        <f>C11+C12</f>
        <v>0</v>
      </c>
      <c r="D14" s="10">
        <f>D11+D12</f>
        <v>51488.261904761908</v>
      </c>
      <c r="E14" s="10">
        <f t="shared" ref="E14:H14" si="5">E11+E12</f>
        <v>48514.690476190473</v>
      </c>
      <c r="F14" s="36">
        <f t="shared" si="5"/>
        <v>45541.119047619046</v>
      </c>
      <c r="G14" s="10">
        <f t="shared" si="5"/>
        <v>42567.547619047618</v>
      </c>
      <c r="H14" s="10">
        <f t="shared" si="5"/>
        <v>39593.976190476191</v>
      </c>
      <c r="I14" s="10">
        <f t="shared" ref="I14" si="6">I11+I12</f>
        <v>36620.404761904763</v>
      </c>
      <c r="J14" s="39"/>
      <c r="Z14" s="24"/>
      <c r="AA14" s="25"/>
    </row>
    <row r="15" spans="1:28" s="1" customFormat="1" ht="25.5" x14ac:dyDescent="0.2">
      <c r="A15" s="6" t="s">
        <v>30</v>
      </c>
      <c r="B15" s="11">
        <f>SUM(D14:I14)</f>
        <v>264326</v>
      </c>
      <c r="C15" s="11"/>
      <c r="D15" s="12"/>
      <c r="E15" s="37"/>
      <c r="F15" s="7"/>
      <c r="G15" s="7"/>
      <c r="H15" s="7"/>
      <c r="N15" s="15"/>
      <c r="O15" s="15"/>
      <c r="P15" s="15"/>
      <c r="Q15" s="15"/>
      <c r="R15" s="15"/>
      <c r="S15" s="15"/>
      <c r="T15" s="38"/>
      <c r="U15" s="38"/>
      <c r="V15" s="38"/>
      <c r="W15" s="38"/>
      <c r="X15" s="38"/>
      <c r="Y15" s="38"/>
      <c r="Z15" s="25"/>
      <c r="AA15" s="25"/>
      <c r="AB15" s="25"/>
    </row>
    <row r="16" spans="1:28" s="1" customFormat="1" ht="12.75" x14ac:dyDescent="0.2">
      <c r="A16" s="13"/>
      <c r="B16" s="14"/>
      <c r="C16" s="14"/>
      <c r="D16" s="15"/>
      <c r="N16" s="15"/>
      <c r="O16" s="15"/>
      <c r="P16" s="15"/>
      <c r="Q16" s="15"/>
      <c r="R16" s="15"/>
      <c r="S16" s="15"/>
      <c r="T16" s="38"/>
      <c r="U16" s="38"/>
      <c r="V16" s="38"/>
      <c r="W16" s="38"/>
      <c r="X16" s="38"/>
      <c r="Y16" s="38"/>
      <c r="Z16" s="25"/>
      <c r="AA16" s="25"/>
      <c r="AB16" s="25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</sheetPr>
  <dimension ref="B3:L37"/>
  <sheetViews>
    <sheetView view="pageBreakPreview" zoomScale="60" zoomScaleNormal="80" workbookViewId="0">
      <selection activeCell="D37" sqref="D37"/>
    </sheetView>
  </sheetViews>
  <sheetFormatPr defaultColWidth="8.85546875" defaultRowHeight="14.25" x14ac:dyDescent="0.2"/>
  <cols>
    <col min="1" max="1" width="8.85546875" style="88"/>
    <col min="2" max="2" width="6.85546875" style="88" customWidth="1"/>
    <col min="3" max="3" width="18.85546875" style="88" customWidth="1"/>
    <col min="4" max="4" width="16.85546875" style="88" customWidth="1"/>
    <col min="5" max="5" width="18.140625" style="88" customWidth="1"/>
    <col min="6" max="6" width="10.85546875" style="88" customWidth="1"/>
    <col min="7" max="7" width="11" style="88" customWidth="1"/>
    <col min="8" max="8" width="10.140625" style="88" customWidth="1"/>
    <col min="9" max="11" width="10.28515625" style="88" customWidth="1"/>
    <col min="12" max="12" width="16.42578125" style="88" customWidth="1"/>
    <col min="13" max="13" width="10.5703125" style="88" customWidth="1"/>
    <col min="14" max="14" width="9.7109375" style="88" customWidth="1"/>
    <col min="15" max="15" width="9.85546875" style="88" customWidth="1"/>
    <col min="16" max="17" width="10.140625" style="88" customWidth="1"/>
    <col min="18" max="21" width="8.85546875" style="88"/>
    <col min="22" max="22" width="10.28515625" style="88" customWidth="1"/>
    <col min="23" max="16384" width="8.85546875" style="88"/>
  </cols>
  <sheetData>
    <row r="3" spans="2:12" x14ac:dyDescent="0.2">
      <c r="B3" s="57" t="s">
        <v>401</v>
      </c>
    </row>
    <row r="5" spans="2:12" ht="37.5" customHeight="1" x14ac:dyDescent="0.2">
      <c r="B5" s="457" t="s">
        <v>57</v>
      </c>
      <c r="C5" s="457" t="s">
        <v>123</v>
      </c>
      <c r="D5" s="457" t="s">
        <v>124</v>
      </c>
      <c r="E5" s="457"/>
      <c r="K5" s="89"/>
      <c r="L5" s="89"/>
    </row>
    <row r="6" spans="2:12" ht="78" customHeight="1" x14ac:dyDescent="0.2">
      <c r="B6" s="457"/>
      <c r="C6" s="457"/>
      <c r="D6" s="457" t="s">
        <v>125</v>
      </c>
      <c r="E6" s="457"/>
      <c r="K6" s="89"/>
      <c r="L6" s="89"/>
    </row>
    <row r="7" spans="2:12" ht="25.5" x14ac:dyDescent="0.2">
      <c r="B7" s="457"/>
      <c r="C7" s="457"/>
      <c r="D7" s="389" t="s">
        <v>126</v>
      </c>
      <c r="E7" s="227">
        <v>2027</v>
      </c>
      <c r="K7" s="89"/>
      <c r="L7" s="89"/>
    </row>
    <row r="8" spans="2:12" x14ac:dyDescent="0.2">
      <c r="B8" s="58">
        <v>1</v>
      </c>
      <c r="C8" s="58">
        <v>2</v>
      </c>
      <c r="D8" s="58">
        <v>3</v>
      </c>
      <c r="E8" s="58">
        <v>4</v>
      </c>
      <c r="K8" s="91"/>
      <c r="L8" s="91"/>
    </row>
    <row r="9" spans="2:12" ht="105.75" customHeight="1" x14ac:dyDescent="0.2">
      <c r="B9" s="134">
        <v>1</v>
      </c>
      <c r="C9" s="135" t="s">
        <v>406</v>
      </c>
      <c r="D9" s="393">
        <v>0</v>
      </c>
      <c r="E9" s="393">
        <v>0</v>
      </c>
      <c r="K9" s="93"/>
      <c r="L9" s="93"/>
    </row>
    <row r="12" spans="2:12" ht="19.5" customHeight="1" x14ac:dyDescent="0.2">
      <c r="B12" s="457" t="s">
        <v>57</v>
      </c>
      <c r="C12" s="457" t="s">
        <v>123</v>
      </c>
      <c r="D12" s="457" t="s">
        <v>124</v>
      </c>
      <c r="E12" s="457"/>
    </row>
    <row r="13" spans="2:12" ht="83.25" customHeight="1" x14ac:dyDescent="0.2">
      <c r="B13" s="457"/>
      <c r="C13" s="457"/>
      <c r="D13" s="457" t="s">
        <v>127</v>
      </c>
      <c r="E13" s="457"/>
    </row>
    <row r="14" spans="2:12" ht="25.5" x14ac:dyDescent="0.2">
      <c r="B14" s="457"/>
      <c r="C14" s="457"/>
      <c r="D14" s="389" t="s">
        <v>126</v>
      </c>
      <c r="E14" s="362">
        <v>2027</v>
      </c>
    </row>
    <row r="15" spans="2:12" x14ac:dyDescent="0.2">
      <c r="B15" s="58">
        <v>1</v>
      </c>
      <c r="C15" s="58">
        <v>2</v>
      </c>
      <c r="D15" s="58">
        <v>3</v>
      </c>
      <c r="E15" s="58">
        <v>4</v>
      </c>
    </row>
    <row r="16" spans="2:12" ht="76.5" x14ac:dyDescent="0.2">
      <c r="B16" s="134">
        <v>1</v>
      </c>
      <c r="C16" s="401" t="s">
        <v>406</v>
      </c>
      <c r="D16" s="92">
        <v>0</v>
      </c>
      <c r="E16" s="92">
        <v>0</v>
      </c>
    </row>
    <row r="19" spans="2:5" ht="33" customHeight="1" x14ac:dyDescent="0.2">
      <c r="B19" s="459" t="s">
        <v>57</v>
      </c>
      <c r="C19" s="457" t="s">
        <v>123</v>
      </c>
      <c r="D19" s="458" t="s">
        <v>128</v>
      </c>
      <c r="E19" s="458"/>
    </row>
    <row r="20" spans="2:5" ht="71.25" customHeight="1" x14ac:dyDescent="0.2">
      <c r="B20" s="459"/>
      <c r="C20" s="457"/>
      <c r="D20" s="457" t="s">
        <v>129</v>
      </c>
      <c r="E20" s="457"/>
    </row>
    <row r="21" spans="2:5" ht="25.5" x14ac:dyDescent="0.2">
      <c r="B21" s="459"/>
      <c r="C21" s="457"/>
      <c r="D21" s="389" t="s">
        <v>126</v>
      </c>
      <c r="E21" s="362">
        <v>2027</v>
      </c>
    </row>
    <row r="22" spans="2:5" x14ac:dyDescent="0.2">
      <c r="B22" s="58">
        <v>1</v>
      </c>
      <c r="C22" s="58">
        <v>2</v>
      </c>
      <c r="D22" s="58">
        <v>3</v>
      </c>
      <c r="E22" s="58">
        <v>4</v>
      </c>
    </row>
    <row r="23" spans="2:5" ht="76.5" x14ac:dyDescent="0.2">
      <c r="B23" s="90"/>
      <c r="C23" s="401" t="s">
        <v>406</v>
      </c>
      <c r="D23" s="66">
        <f>'3-ИП'!E9*1000</f>
        <v>153</v>
      </c>
      <c r="E23" s="66">
        <f>'3-ИП'!G9*1000</f>
        <v>153</v>
      </c>
    </row>
    <row r="26" spans="2:5" ht="26.25" customHeight="1" x14ac:dyDescent="0.2">
      <c r="B26" s="457" t="s">
        <v>57</v>
      </c>
      <c r="C26" s="457" t="s">
        <v>123</v>
      </c>
      <c r="D26" s="458" t="s">
        <v>128</v>
      </c>
      <c r="E26" s="458"/>
    </row>
    <row r="27" spans="2:5" ht="69.75" customHeight="1" x14ac:dyDescent="0.2">
      <c r="B27" s="457"/>
      <c r="C27" s="457"/>
      <c r="D27" s="457" t="s">
        <v>44</v>
      </c>
      <c r="E27" s="457"/>
    </row>
    <row r="28" spans="2:5" ht="25.5" x14ac:dyDescent="0.2">
      <c r="B28" s="457"/>
      <c r="C28" s="457"/>
      <c r="D28" s="389" t="s">
        <v>126</v>
      </c>
      <c r="E28" s="227">
        <v>2027</v>
      </c>
    </row>
    <row r="29" spans="2:5" x14ac:dyDescent="0.2">
      <c r="B29" s="58">
        <v>1</v>
      </c>
      <c r="C29" s="58">
        <v>2</v>
      </c>
      <c r="D29" s="58">
        <v>3</v>
      </c>
      <c r="E29" s="58">
        <v>4</v>
      </c>
    </row>
    <row r="30" spans="2:5" ht="87" customHeight="1" x14ac:dyDescent="0.2">
      <c r="B30" s="134">
        <v>1</v>
      </c>
      <c r="C30" s="401" t="s">
        <v>406</v>
      </c>
      <c r="D30" s="92">
        <f>2160.01/332.045</f>
        <v>6.5051724916803453</v>
      </c>
      <c r="E30" s="92">
        <f>2160.01/332.045</f>
        <v>6.5051724916803453</v>
      </c>
    </row>
    <row r="33" spans="2:5" ht="27.75" customHeight="1" x14ac:dyDescent="0.2">
      <c r="B33" s="457" t="s">
        <v>57</v>
      </c>
      <c r="C33" s="457" t="s">
        <v>123</v>
      </c>
      <c r="D33" s="458" t="s">
        <v>128</v>
      </c>
      <c r="E33" s="458"/>
    </row>
    <row r="34" spans="2:5" ht="67.5" customHeight="1" x14ac:dyDescent="0.2">
      <c r="B34" s="457"/>
      <c r="C34" s="457"/>
      <c r="D34" s="457" t="s">
        <v>130</v>
      </c>
      <c r="E34" s="457"/>
    </row>
    <row r="35" spans="2:5" ht="27" customHeight="1" x14ac:dyDescent="0.2">
      <c r="B35" s="457"/>
      <c r="C35" s="457"/>
      <c r="D35" s="389" t="s">
        <v>126</v>
      </c>
      <c r="E35" s="136">
        <v>2027</v>
      </c>
    </row>
    <row r="36" spans="2:5" ht="18" customHeight="1" x14ac:dyDescent="0.2">
      <c r="B36" s="58">
        <v>1</v>
      </c>
      <c r="C36" s="58">
        <v>2</v>
      </c>
      <c r="D36" s="58">
        <v>3</v>
      </c>
      <c r="E36" s="58">
        <v>4</v>
      </c>
    </row>
    <row r="37" spans="2:5" ht="93" customHeight="1" x14ac:dyDescent="0.2">
      <c r="B37" s="134">
        <v>1</v>
      </c>
      <c r="C37" s="401" t="s">
        <v>406</v>
      </c>
      <c r="D37" s="94">
        <f>'3-ИП'!E13</f>
        <v>2160.0100000000002</v>
      </c>
      <c r="E37" s="94">
        <f>'3-ИП'!G13</f>
        <v>2160.0100000000002</v>
      </c>
    </row>
  </sheetData>
  <mergeCells count="20">
    <mergeCell ref="B5:B7"/>
    <mergeCell ref="C5:C7"/>
    <mergeCell ref="D6:E6"/>
    <mergeCell ref="D5:E5"/>
    <mergeCell ref="B12:B14"/>
    <mergeCell ref="C12:C14"/>
    <mergeCell ref="D13:E13"/>
    <mergeCell ref="D12:E12"/>
    <mergeCell ref="B33:B35"/>
    <mergeCell ref="C33:C35"/>
    <mergeCell ref="D34:E34"/>
    <mergeCell ref="D33:E33"/>
    <mergeCell ref="B19:B21"/>
    <mergeCell ref="C19:C21"/>
    <mergeCell ref="D20:E20"/>
    <mergeCell ref="D19:E19"/>
    <mergeCell ref="B26:B28"/>
    <mergeCell ref="C26:C28"/>
    <mergeCell ref="D27:E27"/>
    <mergeCell ref="D26:E26"/>
  </mergeCells>
  <pageMargins left="0.7" right="0.7" top="0.75" bottom="0.75" header="0.3" footer="0.3"/>
  <pageSetup paperSize="9" scale="3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</sheetPr>
  <dimension ref="B2:J45"/>
  <sheetViews>
    <sheetView view="pageBreakPreview" zoomScale="60" zoomScaleNormal="100" workbookViewId="0">
      <selection activeCell="Y14" sqref="Y14"/>
    </sheetView>
  </sheetViews>
  <sheetFormatPr defaultColWidth="8.85546875" defaultRowHeight="14.25" x14ac:dyDescent="0.2"/>
  <cols>
    <col min="1" max="2" width="8.85546875" style="88"/>
    <col min="3" max="3" width="28" style="88" customWidth="1"/>
    <col min="4" max="4" width="12.85546875" style="88" hidden="1" customWidth="1"/>
    <col min="5" max="5" width="15" style="88" hidden="1" customWidth="1"/>
    <col min="6" max="6" width="16" style="88" customWidth="1"/>
    <col min="7" max="7" width="15.7109375" style="88" customWidth="1"/>
    <col min="8" max="8" width="11.5703125" style="88" customWidth="1"/>
    <col min="9" max="9" width="22.140625" style="88" customWidth="1"/>
    <col min="10" max="10" width="19.7109375" style="88" customWidth="1"/>
    <col min="11" max="16384" width="8.85546875" style="88"/>
  </cols>
  <sheetData>
    <row r="2" spans="2:10" x14ac:dyDescent="0.2">
      <c r="B2" s="57" t="s">
        <v>402</v>
      </c>
    </row>
    <row r="4" spans="2:10" ht="27.75" customHeight="1" x14ac:dyDescent="0.2">
      <c r="B4" s="457" t="s">
        <v>57</v>
      </c>
      <c r="C4" s="457" t="s">
        <v>58</v>
      </c>
      <c r="D4" s="457" t="s">
        <v>388</v>
      </c>
      <c r="E4" s="457"/>
      <c r="F4" s="457"/>
      <c r="G4" s="457"/>
      <c r="H4" s="457"/>
      <c r="I4" s="457"/>
      <c r="J4" s="457" t="s">
        <v>390</v>
      </c>
    </row>
    <row r="5" spans="2:10" ht="16.5" customHeight="1" x14ac:dyDescent="0.2">
      <c r="B5" s="457"/>
      <c r="C5" s="457"/>
      <c r="D5" s="457" t="s">
        <v>132</v>
      </c>
      <c r="E5" s="457"/>
      <c r="F5" s="457"/>
      <c r="G5" s="457"/>
      <c r="H5" s="457" t="s">
        <v>31</v>
      </c>
      <c r="I5" s="57" t="s">
        <v>389</v>
      </c>
      <c r="J5" s="457"/>
    </row>
    <row r="6" spans="2:10" ht="38.25" x14ac:dyDescent="0.2">
      <c r="B6" s="457"/>
      <c r="C6" s="457"/>
      <c r="D6" s="362" t="s">
        <v>133</v>
      </c>
      <c r="E6" s="362" t="s">
        <v>134</v>
      </c>
      <c r="F6" s="362" t="s">
        <v>386</v>
      </c>
      <c r="G6" s="391" t="s">
        <v>387</v>
      </c>
      <c r="H6" s="457"/>
      <c r="I6" s="397">
        <v>2027</v>
      </c>
      <c r="J6" s="457"/>
    </row>
    <row r="7" spans="2:10" x14ac:dyDescent="0.2">
      <c r="B7" s="360">
        <v>1</v>
      </c>
      <c r="C7" s="360">
        <v>2</v>
      </c>
      <c r="D7" s="361">
        <v>3</v>
      </c>
      <c r="E7" s="361">
        <v>4</v>
      </c>
      <c r="F7" s="360">
        <v>5</v>
      </c>
      <c r="G7" s="360">
        <v>6</v>
      </c>
      <c r="H7" s="360">
        <v>7</v>
      </c>
      <c r="I7" s="360">
        <v>8</v>
      </c>
      <c r="J7" s="390">
        <v>9</v>
      </c>
    </row>
    <row r="8" spans="2:10" x14ac:dyDescent="0.2">
      <c r="B8" s="58" t="s">
        <v>60</v>
      </c>
      <c r="C8" s="58" t="s">
        <v>61</v>
      </c>
      <c r="D8" s="59">
        <f>D9+D10</f>
        <v>0</v>
      </c>
      <c r="E8" s="59">
        <f t="shared" ref="E8" si="0">E9+E10</f>
        <v>0</v>
      </c>
      <c r="F8" s="59">
        <f>H8</f>
        <v>2669.74</v>
      </c>
      <c r="G8" s="59">
        <v>0</v>
      </c>
      <c r="H8" s="59">
        <f>H9+H10+H11+H14+H15</f>
        <v>2669.74</v>
      </c>
      <c r="I8" s="59">
        <f t="shared" ref="I8" si="1">I9+I10+I14+I15</f>
        <v>2669.74</v>
      </c>
      <c r="J8" s="90"/>
    </row>
    <row r="9" spans="2:10" ht="51" x14ac:dyDescent="0.2">
      <c r="B9" s="360" t="s">
        <v>62</v>
      </c>
      <c r="C9" s="361" t="s">
        <v>385</v>
      </c>
      <c r="D9" s="60">
        <v>0</v>
      </c>
      <c r="E9" s="60">
        <v>0</v>
      </c>
      <c r="F9" s="60">
        <f>H9-G9</f>
        <v>2669.74</v>
      </c>
      <c r="G9" s="60">
        <v>0</v>
      </c>
      <c r="H9" s="60">
        <f>I9</f>
        <v>2669.74</v>
      </c>
      <c r="I9" s="60">
        <f>'2-ИП'!Y24</f>
        <v>2669.74</v>
      </c>
      <c r="J9" s="95" t="s">
        <v>342</v>
      </c>
    </row>
    <row r="10" spans="2:10" ht="76.5" x14ac:dyDescent="0.2">
      <c r="B10" s="360" t="s">
        <v>64</v>
      </c>
      <c r="C10" s="123" t="s">
        <v>171</v>
      </c>
      <c r="D10" s="60">
        <v>0</v>
      </c>
      <c r="E10" s="60">
        <v>0</v>
      </c>
      <c r="F10" s="60">
        <f>H10</f>
        <v>0</v>
      </c>
      <c r="G10" s="60">
        <v>0</v>
      </c>
      <c r="H10" s="60">
        <f>I10</f>
        <v>0</v>
      </c>
      <c r="I10" s="60">
        <v>0</v>
      </c>
      <c r="J10" s="95" t="s">
        <v>2</v>
      </c>
    </row>
    <row r="11" spans="2:10" x14ac:dyDescent="0.2">
      <c r="B11" s="126" t="s">
        <v>176</v>
      </c>
      <c r="C11" s="123" t="s">
        <v>182</v>
      </c>
      <c r="D11" s="132">
        <v>0</v>
      </c>
      <c r="E11" s="132">
        <v>0</v>
      </c>
      <c r="F11" s="132">
        <v>0</v>
      </c>
      <c r="G11" s="132">
        <v>0</v>
      </c>
      <c r="H11" s="132">
        <v>0</v>
      </c>
      <c r="I11" s="132">
        <v>0</v>
      </c>
      <c r="J11" s="394" t="s">
        <v>2</v>
      </c>
    </row>
    <row r="12" spans="2:10" ht="38.25" x14ac:dyDescent="0.2">
      <c r="B12" s="127" t="s">
        <v>178</v>
      </c>
      <c r="C12" s="128" t="s">
        <v>179</v>
      </c>
      <c r="D12" s="60"/>
      <c r="E12" s="60"/>
      <c r="F12" s="60"/>
      <c r="G12" s="60"/>
      <c r="H12" s="59"/>
      <c r="I12" s="60"/>
      <c r="J12" s="394" t="s">
        <v>2</v>
      </c>
    </row>
    <row r="13" spans="2:10" ht="140.25" x14ac:dyDescent="0.2">
      <c r="B13" s="127" t="s">
        <v>180</v>
      </c>
      <c r="C13" s="128" t="s">
        <v>181</v>
      </c>
      <c r="D13" s="60"/>
      <c r="E13" s="60"/>
      <c r="F13" s="60"/>
      <c r="G13" s="60"/>
      <c r="H13" s="59"/>
      <c r="I13" s="60"/>
      <c r="J13" s="394" t="s">
        <v>2</v>
      </c>
    </row>
    <row r="14" spans="2:10" ht="114.75" x14ac:dyDescent="0.2">
      <c r="B14" s="360" t="s">
        <v>68</v>
      </c>
      <c r="C14" s="123" t="s">
        <v>172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  <c r="I14" s="60">
        <v>0</v>
      </c>
      <c r="J14" s="394" t="s">
        <v>2</v>
      </c>
    </row>
    <row r="15" spans="2:10" ht="36" x14ac:dyDescent="0.2">
      <c r="B15" s="360" t="s">
        <v>177</v>
      </c>
      <c r="C15" s="124" t="s">
        <v>173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  <c r="I15" s="60">
        <v>0</v>
      </c>
      <c r="J15" s="394" t="s">
        <v>2</v>
      </c>
    </row>
    <row r="16" spans="2:10" ht="36" x14ac:dyDescent="0.2">
      <c r="B16" s="125" t="s">
        <v>70</v>
      </c>
      <c r="C16" s="359" t="s">
        <v>175</v>
      </c>
      <c r="D16" s="59">
        <v>0</v>
      </c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394" t="s">
        <v>2</v>
      </c>
    </row>
    <row r="17" spans="2:10" ht="24" x14ac:dyDescent="0.2">
      <c r="B17" s="58" t="s">
        <v>78</v>
      </c>
      <c r="C17" s="359" t="s">
        <v>174</v>
      </c>
      <c r="D17" s="59">
        <f t="shared" ref="D17:F17" si="2">D18+D19+D20</f>
        <v>0</v>
      </c>
      <c r="E17" s="59">
        <f t="shared" si="2"/>
        <v>0</v>
      </c>
      <c r="F17" s="59">
        <f t="shared" si="2"/>
        <v>0</v>
      </c>
      <c r="G17" s="59">
        <f>G18+G19+G20</f>
        <v>0</v>
      </c>
      <c r="H17" s="59">
        <v>0</v>
      </c>
      <c r="I17" s="59">
        <f>I18+I19+I20</f>
        <v>0</v>
      </c>
      <c r="J17" s="394" t="s">
        <v>2</v>
      </c>
    </row>
    <row r="18" spans="2:10" x14ac:dyDescent="0.2">
      <c r="B18" s="129" t="s">
        <v>183</v>
      </c>
      <c r="C18" s="130" t="s">
        <v>73</v>
      </c>
      <c r="D18" s="95">
        <v>0</v>
      </c>
      <c r="E18" s="131">
        <v>0</v>
      </c>
      <c r="F18" s="131">
        <v>0</v>
      </c>
      <c r="G18" s="131">
        <v>0</v>
      </c>
      <c r="H18" s="95">
        <v>0</v>
      </c>
      <c r="I18" s="131">
        <v>0</v>
      </c>
      <c r="J18" s="394" t="s">
        <v>2</v>
      </c>
    </row>
    <row r="19" spans="2:10" x14ac:dyDescent="0.2">
      <c r="B19" s="129" t="s">
        <v>184</v>
      </c>
      <c r="C19" s="130" t="s">
        <v>75</v>
      </c>
      <c r="D19" s="131">
        <v>0</v>
      </c>
      <c r="E19" s="131">
        <v>0</v>
      </c>
      <c r="F19" s="131">
        <v>0</v>
      </c>
      <c r="G19" s="131">
        <v>0</v>
      </c>
      <c r="H19" s="131">
        <v>0</v>
      </c>
      <c r="I19" s="131">
        <v>0</v>
      </c>
      <c r="J19" s="394" t="s">
        <v>2</v>
      </c>
    </row>
    <row r="20" spans="2:10" x14ac:dyDescent="0.2">
      <c r="B20" s="129" t="s">
        <v>185</v>
      </c>
      <c r="C20" s="130" t="s">
        <v>77</v>
      </c>
      <c r="D20" s="131">
        <v>0</v>
      </c>
      <c r="E20" s="131">
        <v>0</v>
      </c>
      <c r="F20" s="131">
        <v>0</v>
      </c>
      <c r="G20" s="131">
        <v>0</v>
      </c>
      <c r="H20" s="131">
        <v>0</v>
      </c>
      <c r="I20" s="132">
        <v>0</v>
      </c>
      <c r="J20" s="394" t="s">
        <v>2</v>
      </c>
    </row>
    <row r="21" spans="2:10" ht="156" x14ac:dyDescent="0.2">
      <c r="B21" s="125" t="s">
        <v>79</v>
      </c>
      <c r="C21" s="359" t="s">
        <v>186</v>
      </c>
      <c r="D21" s="61">
        <v>0</v>
      </c>
      <c r="E21" s="61">
        <v>0</v>
      </c>
      <c r="F21" s="61">
        <v>0</v>
      </c>
      <c r="G21" s="61">
        <v>0</v>
      </c>
      <c r="H21" s="61">
        <f>SUM(I21:I21)</f>
        <v>0</v>
      </c>
      <c r="I21" s="97">
        <v>0</v>
      </c>
      <c r="J21" s="394" t="s">
        <v>2</v>
      </c>
    </row>
    <row r="22" spans="2:10" ht="24" x14ac:dyDescent="0.2">
      <c r="B22" s="125" t="s">
        <v>113</v>
      </c>
      <c r="C22" s="359" t="s">
        <v>187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  <c r="I22" s="61">
        <v>0</v>
      </c>
      <c r="J22" s="394" t="s">
        <v>2</v>
      </c>
    </row>
    <row r="23" spans="2:10" ht="15" x14ac:dyDescent="0.2">
      <c r="B23" s="58"/>
      <c r="C23" s="362" t="s">
        <v>81</v>
      </c>
      <c r="D23" s="96">
        <f>D8+D17+D21+D22</f>
        <v>0</v>
      </c>
      <c r="E23" s="96">
        <f t="shared" ref="E23" si="3">E8+E17+E21+E22</f>
        <v>0</v>
      </c>
      <c r="F23" s="96">
        <f t="shared" ref="F23" si="4">F8+F17+F21+F22</f>
        <v>2669.74</v>
      </c>
      <c r="G23" s="96">
        <f t="shared" ref="G23" si="5">G17+G8+G21+G22</f>
        <v>0</v>
      </c>
      <c r="H23" s="96">
        <f>H17+H8+H21</f>
        <v>2669.74</v>
      </c>
      <c r="I23" s="96">
        <f t="shared" ref="I23" si="6">I8+I17+I21+I22</f>
        <v>2669.74</v>
      </c>
      <c r="J23" s="394" t="s">
        <v>2</v>
      </c>
    </row>
    <row r="28" spans="2:10" hidden="1" x14ac:dyDescent="0.2">
      <c r="B28" s="457" t="s">
        <v>57</v>
      </c>
      <c r="C28" s="457" t="s">
        <v>58</v>
      </c>
      <c r="D28" s="457" t="s">
        <v>143</v>
      </c>
      <c r="E28" s="457"/>
      <c r="F28" s="457"/>
      <c r="G28" s="457"/>
      <c r="H28" s="457"/>
      <c r="I28" s="457"/>
    </row>
    <row r="29" spans="2:10" ht="14.25" hidden="1" customHeight="1" x14ac:dyDescent="0.2">
      <c r="B29" s="457"/>
      <c r="C29" s="457"/>
      <c r="D29" s="457" t="s">
        <v>132</v>
      </c>
      <c r="E29" s="457"/>
      <c r="F29" s="457"/>
      <c r="G29" s="457"/>
      <c r="H29" s="457" t="s">
        <v>31</v>
      </c>
      <c r="I29" s="389" t="s">
        <v>59</v>
      </c>
    </row>
    <row r="30" spans="2:10" ht="38.25" hidden="1" x14ac:dyDescent="0.2">
      <c r="B30" s="457"/>
      <c r="C30" s="457"/>
      <c r="D30" s="113" t="s">
        <v>133</v>
      </c>
      <c r="E30" s="113" t="s">
        <v>134</v>
      </c>
      <c r="F30" s="113" t="s">
        <v>135</v>
      </c>
      <c r="G30" s="113" t="s">
        <v>136</v>
      </c>
      <c r="H30" s="457"/>
      <c r="I30" s="113">
        <v>2023</v>
      </c>
    </row>
    <row r="31" spans="2:10" hidden="1" x14ac:dyDescent="0.2">
      <c r="B31" s="114">
        <v>1</v>
      </c>
      <c r="C31" s="114">
        <v>2</v>
      </c>
      <c r="D31" s="115">
        <v>3</v>
      </c>
      <c r="E31" s="115">
        <v>4</v>
      </c>
      <c r="F31" s="114">
        <v>5</v>
      </c>
      <c r="G31" s="114">
        <v>6</v>
      </c>
      <c r="H31" s="114">
        <v>7</v>
      </c>
      <c r="I31" s="114">
        <v>8</v>
      </c>
    </row>
    <row r="32" spans="2:10" hidden="1" x14ac:dyDescent="0.2">
      <c r="B32" s="58" t="s">
        <v>60</v>
      </c>
      <c r="C32" s="58" t="s">
        <v>61</v>
      </c>
      <c r="D32" s="118" t="e">
        <f>D33+D34</f>
        <v>#REF!</v>
      </c>
      <c r="E32" s="59">
        <f t="shared" ref="E32:G32" si="7">E33+E34</f>
        <v>28947.200000000001</v>
      </c>
      <c r="F32" s="118">
        <f t="shared" si="7"/>
        <v>0</v>
      </c>
      <c r="G32" s="59" t="e">
        <f t="shared" si="7"/>
        <v>#REF!</v>
      </c>
      <c r="H32" s="59" t="e">
        <f>I32+#REF!+#REF!+#REF!+#REF!+#REF!+#REF!+#REF!</f>
        <v>#REF!</v>
      </c>
      <c r="I32" s="59">
        <f t="shared" ref="I32" si="8">I33+I34+I35+I36</f>
        <v>28947.200000000001</v>
      </c>
    </row>
    <row r="33" spans="2:9" hidden="1" x14ac:dyDescent="0.2">
      <c r="B33" s="114" t="s">
        <v>62</v>
      </c>
      <c r="C33" s="115" t="s">
        <v>63</v>
      </c>
      <c r="D33" s="60">
        <v>0</v>
      </c>
      <c r="E33" s="60">
        <v>0</v>
      </c>
      <c r="F33" s="60">
        <v>0</v>
      </c>
      <c r="G33" s="60" t="e">
        <f>#REF!+#REF!</f>
        <v>#REF!</v>
      </c>
      <c r="H33" s="59" t="e">
        <f>I33+#REF!+#REF!+#REF!+#REF!+#REF!+#REF!+#REF!</f>
        <v>#REF!</v>
      </c>
      <c r="I33" s="60">
        <v>0</v>
      </c>
    </row>
    <row r="34" spans="2:9" ht="25.5" hidden="1" x14ac:dyDescent="0.2">
      <c r="B34" s="114" t="s">
        <v>64</v>
      </c>
      <c r="C34" s="115" t="s">
        <v>65</v>
      </c>
      <c r="D34" s="60" t="e">
        <f>#REF!</f>
        <v>#REF!</v>
      </c>
      <c r="E34" s="60">
        <f>I34</f>
        <v>28947.200000000001</v>
      </c>
      <c r="F34" s="60">
        <v>0</v>
      </c>
      <c r="G34" s="60" t="e">
        <f>#REF!</f>
        <v>#REF!</v>
      </c>
      <c r="H34" s="59" t="e">
        <f>I34+#REF!+#REF!+#REF!+#REF!+#REF!+#REF!+#REF!</f>
        <v>#REF!</v>
      </c>
      <c r="I34" s="60">
        <v>28947.200000000001</v>
      </c>
    </row>
    <row r="35" spans="2:9" ht="25.5" hidden="1" x14ac:dyDescent="0.2">
      <c r="B35" s="114" t="s">
        <v>66</v>
      </c>
      <c r="C35" s="115" t="s">
        <v>67</v>
      </c>
      <c r="D35" s="115" t="s">
        <v>2</v>
      </c>
      <c r="E35" s="115" t="s">
        <v>2</v>
      </c>
      <c r="F35" s="114" t="s">
        <v>2</v>
      </c>
      <c r="G35" s="114" t="s">
        <v>2</v>
      </c>
      <c r="H35" s="114" t="s">
        <v>2</v>
      </c>
      <c r="I35" s="114"/>
    </row>
    <row r="36" spans="2:9" ht="38.25" hidden="1" x14ac:dyDescent="0.2">
      <c r="B36" s="114" t="s">
        <v>68</v>
      </c>
      <c r="C36" s="115" t="s">
        <v>69</v>
      </c>
      <c r="D36" s="115" t="s">
        <v>2</v>
      </c>
      <c r="E36" s="115" t="s">
        <v>2</v>
      </c>
      <c r="F36" s="114" t="s">
        <v>2</v>
      </c>
      <c r="G36" s="114" t="s">
        <v>2</v>
      </c>
      <c r="H36" s="114" t="s">
        <v>2</v>
      </c>
      <c r="I36" s="114"/>
    </row>
    <row r="37" spans="2:9" hidden="1" x14ac:dyDescent="0.2">
      <c r="B37" s="58" t="s">
        <v>70</v>
      </c>
      <c r="C37" s="113" t="s">
        <v>71</v>
      </c>
      <c r="D37" s="59" t="e">
        <f t="shared" ref="D37:F37" si="9">D38+D39+D40</f>
        <v>#REF!</v>
      </c>
      <c r="E37" s="59">
        <f t="shared" si="9"/>
        <v>0</v>
      </c>
      <c r="F37" s="59">
        <f t="shared" si="9"/>
        <v>0</v>
      </c>
      <c r="G37" s="59">
        <f>G38+G39+G40</f>
        <v>0</v>
      </c>
      <c r="H37" s="59" t="e">
        <f>I37+#REF!+#REF!+#REF!+#REF!+#REF!+#REF!+#REF!</f>
        <v>#REF!</v>
      </c>
      <c r="I37" s="59">
        <f>I38+I39+I40</f>
        <v>0</v>
      </c>
    </row>
    <row r="38" spans="2:9" hidden="1" x14ac:dyDescent="0.2">
      <c r="B38" s="114" t="s">
        <v>72</v>
      </c>
      <c r="C38" s="115" t="s">
        <v>73</v>
      </c>
      <c r="D38" s="95" t="e">
        <f>H38</f>
        <v>#REF!</v>
      </c>
      <c r="E38" s="115">
        <v>0</v>
      </c>
      <c r="F38" s="115">
        <v>0</v>
      </c>
      <c r="G38" s="115">
        <v>0</v>
      </c>
      <c r="H38" s="95" t="e">
        <f>I38+#REF!+#REF!+#REF!+#REF!+#REF!+#REF!+#REF!</f>
        <v>#REF!</v>
      </c>
      <c r="I38" s="90"/>
    </row>
    <row r="39" spans="2:9" hidden="1" x14ac:dyDescent="0.2">
      <c r="B39" s="114" t="s">
        <v>74</v>
      </c>
      <c r="C39" s="115" t="s">
        <v>75</v>
      </c>
      <c r="D39" s="115">
        <v>0</v>
      </c>
      <c r="E39" s="115">
        <v>0</v>
      </c>
      <c r="F39" s="115">
        <v>0</v>
      </c>
      <c r="G39" s="115">
        <v>0</v>
      </c>
      <c r="H39" s="95"/>
      <c r="I39" s="114"/>
    </row>
    <row r="40" spans="2:9" ht="25.5" hidden="1" x14ac:dyDescent="0.2">
      <c r="B40" s="114" t="s">
        <v>76</v>
      </c>
      <c r="C40" s="115" t="s">
        <v>77</v>
      </c>
      <c r="D40" s="95">
        <v>0</v>
      </c>
      <c r="E40" s="95">
        <v>0</v>
      </c>
      <c r="F40" s="95">
        <v>0</v>
      </c>
      <c r="G40" s="95">
        <v>0</v>
      </c>
      <c r="H40" s="95" t="e">
        <f>I40+#REF!+#REF!+#REF!+#REF!+#REF!+#REF!+#REF!</f>
        <v>#REF!</v>
      </c>
      <c r="I40" s="60">
        <v>0</v>
      </c>
    </row>
    <row r="41" spans="2:9" ht="25.5" hidden="1" x14ac:dyDescent="0.2">
      <c r="B41" s="58" t="s">
        <v>78</v>
      </c>
      <c r="C41" s="113" t="s">
        <v>137</v>
      </c>
      <c r="D41" s="61" t="e">
        <f>#REF!</f>
        <v>#REF!</v>
      </c>
      <c r="E41" s="113">
        <v>0</v>
      </c>
      <c r="F41" s="113">
        <v>0</v>
      </c>
      <c r="G41" s="113">
        <v>0</v>
      </c>
      <c r="H41" s="97" t="e">
        <f>#REF!</f>
        <v>#REF!</v>
      </c>
      <c r="I41" s="90"/>
    </row>
    <row r="42" spans="2:9" ht="38.25" hidden="1" x14ac:dyDescent="0.2">
      <c r="B42" s="58" t="s">
        <v>79</v>
      </c>
      <c r="C42" s="113" t="s">
        <v>80</v>
      </c>
      <c r="D42" s="113">
        <v>0</v>
      </c>
      <c r="E42" s="113"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2:9" ht="15" hidden="1" x14ac:dyDescent="0.2">
      <c r="B43" s="58"/>
      <c r="C43" s="113" t="s">
        <v>81</v>
      </c>
      <c r="D43" s="96" t="e">
        <f>D32+D37+D41+D42</f>
        <v>#REF!</v>
      </c>
      <c r="E43" s="96">
        <f t="shared" ref="E43:F43" si="10">E32+E37+E41+E42</f>
        <v>28947.200000000001</v>
      </c>
      <c r="F43" s="96">
        <f t="shared" si="10"/>
        <v>0</v>
      </c>
      <c r="G43" s="96" t="e">
        <f t="shared" ref="G43" si="11">G37+G32+G41+G42</f>
        <v>#REF!</v>
      </c>
      <c r="H43" s="96" t="e">
        <f>H37+H32+H41</f>
        <v>#REF!</v>
      </c>
      <c r="I43" s="96">
        <f>I32+I37+I41+I42</f>
        <v>28947.200000000001</v>
      </c>
    </row>
    <row r="44" spans="2:9" hidden="1" x14ac:dyDescent="0.2"/>
    <row r="45" spans="2:9" hidden="1" x14ac:dyDescent="0.2"/>
  </sheetData>
  <mergeCells count="11">
    <mergeCell ref="J4:J6"/>
    <mergeCell ref="B28:B30"/>
    <mergeCell ref="C28:C30"/>
    <mergeCell ref="D28:I28"/>
    <mergeCell ref="D29:G29"/>
    <mergeCell ref="H29:H30"/>
    <mergeCell ref="B4:B6"/>
    <mergeCell ref="C4:C6"/>
    <mergeCell ref="D4:I4"/>
    <mergeCell ref="D5:G5"/>
    <mergeCell ref="H5:H6"/>
  </mergeCells>
  <pageMargins left="0.7" right="0.7" top="0.75" bottom="0.75" header="0.3" footer="0.3"/>
  <pageSetup paperSize="9" scale="56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9"/>
  <sheetViews>
    <sheetView view="pageBreakPreview" zoomScale="85" zoomScaleNormal="90" zoomScaleSheetLayoutView="85" workbookViewId="0">
      <selection activeCell="L13" sqref="L13"/>
    </sheetView>
  </sheetViews>
  <sheetFormatPr defaultColWidth="9.140625" defaultRowHeight="12.75" x14ac:dyDescent="0.2"/>
  <cols>
    <col min="1" max="1" width="6.28515625" style="44" customWidth="1"/>
    <col min="2" max="2" width="6.7109375" style="44" customWidth="1"/>
    <col min="3" max="3" width="36.85546875" style="44" customWidth="1"/>
    <col min="4" max="4" width="16" style="44" customWidth="1"/>
    <col min="5" max="5" width="19.85546875" style="44" customWidth="1"/>
    <col min="6" max="6" width="15" style="44" customWidth="1"/>
    <col min="7" max="8" width="15.5703125" style="44" customWidth="1"/>
    <col min="9" max="9" width="16.85546875" style="44" customWidth="1"/>
    <col min="10" max="10" width="15.85546875" style="44" customWidth="1"/>
    <col min="11" max="11" width="17.140625" style="44" customWidth="1"/>
    <col min="12" max="12" width="13" style="44" customWidth="1"/>
    <col min="13" max="13" width="15.28515625" style="44" customWidth="1"/>
    <col min="14" max="14" width="16.140625" style="44" customWidth="1"/>
    <col min="15" max="15" width="17.42578125" style="44" customWidth="1"/>
    <col min="16" max="16" width="16.5703125" style="44" customWidth="1"/>
    <col min="17" max="17" width="9.140625" style="46"/>
    <col min="18" max="16384" width="9.140625" style="44"/>
  </cols>
  <sheetData>
    <row r="2" spans="2:17" ht="15.75" x14ac:dyDescent="0.25">
      <c r="C2" s="43" t="s">
        <v>403</v>
      </c>
    </row>
    <row r="3" spans="2:17" ht="15.75" x14ac:dyDescent="0.25">
      <c r="C3" s="43"/>
    </row>
    <row r="4" spans="2:17" ht="62.25" customHeight="1" x14ac:dyDescent="0.2">
      <c r="B4" s="50" t="s">
        <v>41</v>
      </c>
      <c r="C4" s="50" t="s">
        <v>39</v>
      </c>
      <c r="D4" s="50" t="s">
        <v>372</v>
      </c>
      <c r="E4" s="50" t="s">
        <v>373</v>
      </c>
      <c r="F4" s="50" t="s">
        <v>374</v>
      </c>
      <c r="G4" s="50" t="s">
        <v>375</v>
      </c>
      <c r="H4" s="50" t="s">
        <v>376</v>
      </c>
      <c r="I4" s="50" t="s">
        <v>377</v>
      </c>
      <c r="J4" s="50" t="s">
        <v>378</v>
      </c>
      <c r="K4" s="50" t="s">
        <v>379</v>
      </c>
      <c r="L4" s="50" t="s">
        <v>380</v>
      </c>
      <c r="M4" s="50" t="s">
        <v>381</v>
      </c>
      <c r="N4" s="50" t="s">
        <v>382</v>
      </c>
      <c r="O4" s="50" t="s">
        <v>383</v>
      </c>
      <c r="P4" s="50" t="s">
        <v>384</v>
      </c>
    </row>
    <row r="5" spans="2:17" ht="38.25" x14ac:dyDescent="0.2">
      <c r="B5" s="40">
        <v>1</v>
      </c>
      <c r="C5" s="41" t="str">
        <f>'2-ИП'!C24</f>
        <v>Модернизация котельной в части замены водогрейного котла Термотехник ТТ 100 мощностью 3500 кВт</v>
      </c>
      <c r="D5" s="217">
        <v>44927</v>
      </c>
      <c r="E5" s="217">
        <v>44958</v>
      </c>
      <c r="F5" s="217">
        <v>44986</v>
      </c>
      <c r="G5" s="217">
        <v>45017</v>
      </c>
      <c r="H5" s="217">
        <v>45047</v>
      </c>
      <c r="I5" s="217">
        <v>45047</v>
      </c>
      <c r="J5" s="217">
        <v>45047</v>
      </c>
      <c r="K5" s="137" t="s">
        <v>266</v>
      </c>
      <c r="L5" s="217">
        <v>45139</v>
      </c>
      <c r="M5" s="217">
        <v>45170</v>
      </c>
      <c r="N5" s="217">
        <v>45200</v>
      </c>
      <c r="O5" s="217">
        <v>45231</v>
      </c>
      <c r="P5" s="217">
        <v>45261</v>
      </c>
      <c r="Q5" s="344"/>
    </row>
    <row r="6" spans="2:17" ht="15.75" x14ac:dyDescent="0.25">
      <c r="B6" s="43"/>
      <c r="C6" s="43"/>
    </row>
    <row r="7" spans="2:17" ht="15.75" x14ac:dyDescent="0.25">
      <c r="B7" s="43"/>
      <c r="C7" s="43"/>
    </row>
    <row r="8" spans="2:17" ht="15.75" x14ac:dyDescent="0.25">
      <c r="B8" s="43"/>
      <c r="C8" s="43"/>
    </row>
    <row r="9" spans="2:17" ht="15.75" x14ac:dyDescent="0.25">
      <c r="B9" s="43"/>
      <c r="C9" s="43"/>
    </row>
  </sheetData>
  <pageMargins left="0.7" right="0.7" top="0.75" bottom="0.75" header="0.3" footer="0.3"/>
  <pageSetup paperSize="9" scale="32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3"/>
  <sheetViews>
    <sheetView workbookViewId="0">
      <selection activeCell="D21" sqref="D21"/>
    </sheetView>
  </sheetViews>
  <sheetFormatPr defaultColWidth="9.140625" defaultRowHeight="15" x14ac:dyDescent="0.25"/>
  <cols>
    <col min="1" max="1" width="9.140625" style="98"/>
    <col min="2" max="2" width="38.28515625" style="98" customWidth="1"/>
    <col min="3" max="3" width="10.85546875" style="98" customWidth="1"/>
    <col min="4" max="11" width="10.42578125" style="98" bestFit="1" customWidth="1"/>
    <col min="12" max="13" width="9.140625" style="98"/>
    <col min="14" max="21" width="9.140625" style="98" customWidth="1"/>
    <col min="22" max="16384" width="9.140625" style="98"/>
  </cols>
  <sheetData>
    <row r="2" spans="2:21" ht="15.75" x14ac:dyDescent="0.25">
      <c r="B2" s="43" t="s">
        <v>307</v>
      </c>
    </row>
    <row r="4" spans="2:21" x14ac:dyDescent="0.25">
      <c r="B4" s="99" t="s">
        <v>0</v>
      </c>
      <c r="C4" s="99" t="s">
        <v>1</v>
      </c>
      <c r="D4" s="99">
        <v>2026</v>
      </c>
      <c r="E4" s="99">
        <v>2027</v>
      </c>
      <c r="F4" s="99">
        <v>2028</v>
      </c>
      <c r="G4" s="99">
        <v>2029</v>
      </c>
      <c r="H4" s="99">
        <v>2030</v>
      </c>
      <c r="I4" s="99">
        <v>2031</v>
      </c>
      <c r="J4" s="99">
        <v>2032</v>
      </c>
      <c r="K4" s="99">
        <v>2033</v>
      </c>
    </row>
    <row r="5" spans="2:21" x14ac:dyDescent="0.25">
      <c r="B5" s="100" t="s">
        <v>46</v>
      </c>
      <c r="C5" s="101" t="s">
        <v>7</v>
      </c>
      <c r="D5" s="102">
        <f>'НВВ, ЭОТ'!E21</f>
        <v>163.66</v>
      </c>
      <c r="E5" s="102">
        <f>'НВВ, ЭОТ'!F21</f>
        <v>163.66</v>
      </c>
      <c r="F5" s="102">
        <f>'НВВ, ЭОТ'!G21</f>
        <v>163.66</v>
      </c>
      <c r="G5" s="102">
        <f>'НВВ, ЭОТ'!H21</f>
        <v>163.66</v>
      </c>
      <c r="H5" s="102">
        <f>'НВВ, ЭОТ'!I21</f>
        <v>163.66</v>
      </c>
      <c r="I5" s="102">
        <f>'НВВ, ЭОТ'!J21</f>
        <v>163.66</v>
      </c>
      <c r="J5" s="102">
        <f>'НВВ, ЭОТ'!K21</f>
        <v>163.66</v>
      </c>
      <c r="K5" s="102">
        <f>'НВВ, ЭОТ'!L21</f>
        <v>163.66</v>
      </c>
    </row>
    <row r="6" spans="2:21" x14ac:dyDescent="0.25">
      <c r="B6" s="100" t="s">
        <v>47</v>
      </c>
      <c r="C6" s="101" t="s">
        <v>138</v>
      </c>
      <c r="D6" s="102">
        <v>427</v>
      </c>
      <c r="E6" s="102">
        <v>427</v>
      </c>
      <c r="F6" s="102">
        <v>427</v>
      </c>
      <c r="G6" s="102">
        <v>427</v>
      </c>
      <c r="H6" s="102">
        <v>427</v>
      </c>
      <c r="I6" s="102">
        <v>427</v>
      </c>
      <c r="J6" s="102">
        <v>427</v>
      </c>
      <c r="K6" s="102">
        <v>427</v>
      </c>
    </row>
    <row r="7" spans="2:21" ht="41.25" customHeight="1" x14ac:dyDescent="0.25">
      <c r="B7" s="103" t="s">
        <v>45</v>
      </c>
      <c r="C7" s="104" t="s">
        <v>139</v>
      </c>
      <c r="D7" s="105">
        <f t="shared" ref="D7:K7" si="0">D5/D6</f>
        <v>0.38327868852459018</v>
      </c>
      <c r="E7" s="105">
        <f t="shared" si="0"/>
        <v>0.38327868852459018</v>
      </c>
      <c r="F7" s="105">
        <f t="shared" si="0"/>
        <v>0.38327868852459018</v>
      </c>
      <c r="G7" s="105">
        <f t="shared" si="0"/>
        <v>0.38327868852459018</v>
      </c>
      <c r="H7" s="105">
        <f t="shared" si="0"/>
        <v>0.38327868852459018</v>
      </c>
      <c r="I7" s="105">
        <f t="shared" si="0"/>
        <v>0.38327868852459018</v>
      </c>
      <c r="J7" s="105">
        <f t="shared" si="0"/>
        <v>0.38327868852459018</v>
      </c>
      <c r="K7" s="105">
        <f t="shared" si="0"/>
        <v>0.38327868852459018</v>
      </c>
    </row>
    <row r="9" spans="2:21" ht="15.75" hidden="1" x14ac:dyDescent="0.25">
      <c r="B9" s="43" t="s">
        <v>142</v>
      </c>
    </row>
    <row r="10" spans="2:21" hidden="1" x14ac:dyDescent="0.25"/>
    <row r="11" spans="2:21" hidden="1" x14ac:dyDescent="0.25">
      <c r="B11" s="99" t="s">
        <v>0</v>
      </c>
      <c r="C11" s="99" t="s">
        <v>1</v>
      </c>
      <c r="D11" s="99">
        <v>2024</v>
      </c>
      <c r="E11" s="99">
        <v>2025</v>
      </c>
      <c r="F11" s="99">
        <v>2026</v>
      </c>
      <c r="G11" s="99">
        <v>2027</v>
      </c>
      <c r="H11" s="99">
        <v>2028</v>
      </c>
      <c r="I11" s="99">
        <v>2029</v>
      </c>
      <c r="J11" s="99">
        <v>2030</v>
      </c>
      <c r="K11" s="99">
        <v>2030</v>
      </c>
      <c r="L11" s="99">
        <v>2031</v>
      </c>
      <c r="M11" s="99">
        <v>2032</v>
      </c>
      <c r="N11" s="99">
        <v>2033</v>
      </c>
      <c r="O11" s="99">
        <v>2034</v>
      </c>
      <c r="P11" s="99">
        <v>2035</v>
      </c>
      <c r="Q11" s="99">
        <v>2036</v>
      </c>
      <c r="R11" s="99">
        <v>2037</v>
      </c>
      <c r="S11" s="99">
        <v>2038</v>
      </c>
      <c r="T11" s="99">
        <v>2039</v>
      </c>
      <c r="U11" s="99">
        <v>2040</v>
      </c>
    </row>
    <row r="12" spans="2:21" ht="24.75" hidden="1" x14ac:dyDescent="0.25">
      <c r="B12" s="100" t="s">
        <v>131</v>
      </c>
      <c r="C12" s="100" t="s">
        <v>48</v>
      </c>
      <c r="D12" s="106"/>
      <c r="E12" s="107"/>
      <c r="F12" s="100"/>
      <c r="G12" s="100"/>
      <c r="H12" s="100"/>
      <c r="I12" s="100"/>
      <c r="J12" s="100"/>
      <c r="K12" s="100"/>
      <c r="L12" s="100"/>
      <c r="M12" s="100"/>
      <c r="N12" s="107"/>
      <c r="O12" s="107"/>
      <c r="P12" s="107"/>
      <c r="Q12" s="107"/>
      <c r="R12" s="107"/>
      <c r="S12" s="107"/>
      <c r="T12" s="107"/>
      <c r="U12" s="107"/>
    </row>
    <row r="13" spans="2:21" hidden="1" x14ac:dyDescent="0.25">
      <c r="B13" s="100" t="s">
        <v>49</v>
      </c>
      <c r="C13" s="100" t="s">
        <v>50</v>
      </c>
      <c r="D13" s="139"/>
      <c r="E13" s="139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</row>
    <row r="14" spans="2:21" s="111" customFormat="1" ht="24" hidden="1" x14ac:dyDescent="0.2">
      <c r="B14" s="108" t="s">
        <v>51</v>
      </c>
      <c r="C14" s="108" t="s">
        <v>50</v>
      </c>
      <c r="D14" s="109" t="s">
        <v>2</v>
      </c>
      <c r="E14" s="109" t="s">
        <v>2</v>
      </c>
      <c r="F14" s="110" t="s">
        <v>2</v>
      </c>
      <c r="G14" s="109" t="s">
        <v>2</v>
      </c>
      <c r="H14" s="109" t="s">
        <v>2</v>
      </c>
      <c r="I14" s="109" t="s">
        <v>2</v>
      </c>
      <c r="J14" s="109" t="s">
        <v>2</v>
      </c>
      <c r="K14" s="109" t="s">
        <v>2</v>
      </c>
      <c r="L14" s="109" t="s">
        <v>2</v>
      </c>
      <c r="M14" s="109" t="s">
        <v>2</v>
      </c>
      <c r="N14" s="109" t="s">
        <v>2</v>
      </c>
      <c r="O14" s="109" t="s">
        <v>2</v>
      </c>
      <c r="P14" s="109" t="s">
        <v>2</v>
      </c>
      <c r="Q14" s="109" t="s">
        <v>2</v>
      </c>
      <c r="R14" s="109" t="s">
        <v>2</v>
      </c>
      <c r="S14" s="109" t="s">
        <v>2</v>
      </c>
      <c r="T14" s="109" t="s">
        <v>2</v>
      </c>
      <c r="U14" s="109" t="s">
        <v>2</v>
      </c>
    </row>
    <row r="15" spans="2:21" ht="17.25" hidden="1" x14ac:dyDescent="0.3">
      <c r="B15" s="100" t="s">
        <v>140</v>
      </c>
      <c r="C15" s="100" t="s">
        <v>43</v>
      </c>
      <c r="D15" s="112" t="e">
        <f>$D12/$D13*(D13-SUM(D14:$D14))/D13</f>
        <v>#DIV/0!</v>
      </c>
      <c r="E15" s="112" t="e">
        <f>$D12/$D13*(E13-SUM($E14:E14))/E13</f>
        <v>#DIV/0!</v>
      </c>
      <c r="F15" s="112" t="e">
        <f>$D12/$D13*(F13-SUM($E14:F14))/F13</f>
        <v>#DIV/0!</v>
      </c>
      <c r="G15" s="112" t="e">
        <f>$D12/$D13*(G13-SUM($E14:G14))/G13</f>
        <v>#DIV/0!</v>
      </c>
      <c r="H15" s="112" t="e">
        <f>$D12/$D13*(H13-SUM($E14:H14))/H13</f>
        <v>#DIV/0!</v>
      </c>
      <c r="I15" s="112" t="e">
        <f>$D12/$D13*(I13-SUM($E14:I14))/I13</f>
        <v>#DIV/0!</v>
      </c>
      <c r="J15" s="112" t="e">
        <f>$D12/$D13*(J13-SUM($E14:J14))/J13</f>
        <v>#DIV/0!</v>
      </c>
      <c r="K15" s="112" t="e">
        <f>$D12/$D13*(K13-SUM($E14:K14))/K13</f>
        <v>#DIV/0!</v>
      </c>
      <c r="L15" s="112" t="e">
        <f>$D12/$D13*(L13-SUM($E14:L14))/L13</f>
        <v>#DIV/0!</v>
      </c>
      <c r="M15" s="112" t="e">
        <f>$D12/$D13*(M13-SUM($E14:M14))/M13</f>
        <v>#DIV/0!</v>
      </c>
      <c r="N15" s="112" t="e">
        <f>$D12/$D13*(N13-SUM($E14:N14))/N13</f>
        <v>#DIV/0!</v>
      </c>
      <c r="O15" s="112" t="e">
        <f>$D12/$D13*(O13-SUM($E14:O14))/O13</f>
        <v>#DIV/0!</v>
      </c>
      <c r="P15" s="112" t="e">
        <f>$D12/$D13*(P13-SUM($E14:P14))/P13</f>
        <v>#DIV/0!</v>
      </c>
      <c r="Q15" s="112" t="e">
        <f>$D12/$D13*(Q13-SUM($E14:Q14))/Q13</f>
        <v>#DIV/0!</v>
      </c>
      <c r="R15" s="112" t="e">
        <f>$D12/$D13*(R13-SUM($E14:R14))/R13</f>
        <v>#DIV/0!</v>
      </c>
      <c r="S15" s="112" t="e">
        <f>$D12/$D13*(S13-SUM($E14:S14))/S13</f>
        <v>#DIV/0!</v>
      </c>
      <c r="T15" s="112" t="e">
        <f>$D12/$D13*(T13-SUM($E14:T14))/T13</f>
        <v>#DIV/0!</v>
      </c>
      <c r="U15" s="112" t="e">
        <f>$D12/$D13*(U13-SUM($E14:U14))/U13</f>
        <v>#DIV/0!</v>
      </c>
    </row>
    <row r="17" spans="2:21" ht="15.75" x14ac:dyDescent="0.25">
      <c r="B17" s="43" t="s">
        <v>308</v>
      </c>
    </row>
    <row r="19" spans="2:21" x14ac:dyDescent="0.25">
      <c r="B19" s="99" t="s">
        <v>0</v>
      </c>
      <c r="C19" s="99" t="s">
        <v>1</v>
      </c>
      <c r="D19" s="99">
        <v>2025</v>
      </c>
      <c r="E19" s="99">
        <v>2026</v>
      </c>
      <c r="F19" s="99">
        <v>2027</v>
      </c>
      <c r="G19" s="99">
        <v>2028</v>
      </c>
      <c r="H19" s="99">
        <v>2029</v>
      </c>
      <c r="I19" s="99">
        <v>2030</v>
      </c>
      <c r="J19" s="99">
        <v>2031</v>
      </c>
      <c r="K19" s="99">
        <v>2032</v>
      </c>
      <c r="L19" s="99">
        <v>2033</v>
      </c>
    </row>
    <row r="20" spans="2:21" x14ac:dyDescent="0.25">
      <c r="B20" s="100" t="s">
        <v>338</v>
      </c>
      <c r="C20" s="100" t="s">
        <v>48</v>
      </c>
      <c r="D20" s="106">
        <v>0</v>
      </c>
      <c r="E20" s="107"/>
      <c r="F20" s="100"/>
      <c r="G20" s="100"/>
      <c r="H20" s="100"/>
      <c r="I20" s="100"/>
      <c r="J20" s="100"/>
      <c r="K20" s="100"/>
      <c r="L20" s="100"/>
    </row>
    <row r="21" spans="2:21" x14ac:dyDescent="0.25">
      <c r="B21" s="100" t="s">
        <v>52</v>
      </c>
      <c r="C21" s="100" t="s">
        <v>53</v>
      </c>
      <c r="D21" s="212">
        <v>2</v>
      </c>
      <c r="E21" s="212">
        <f>D21</f>
        <v>2</v>
      </c>
      <c r="F21" s="212">
        <f t="shared" ref="F21:L21" si="1">E21</f>
        <v>2</v>
      </c>
      <c r="G21" s="212">
        <f t="shared" si="1"/>
        <v>2</v>
      </c>
      <c r="H21" s="212">
        <f t="shared" si="1"/>
        <v>2</v>
      </c>
      <c r="I21" s="212">
        <f t="shared" si="1"/>
        <v>2</v>
      </c>
      <c r="J21" s="212">
        <f t="shared" si="1"/>
        <v>2</v>
      </c>
      <c r="K21" s="212">
        <f t="shared" si="1"/>
        <v>2</v>
      </c>
      <c r="L21" s="212">
        <f t="shared" si="1"/>
        <v>2</v>
      </c>
    </row>
    <row r="22" spans="2:21" s="111" customFormat="1" ht="24" x14ac:dyDescent="0.25">
      <c r="B22" s="108" t="s">
        <v>54</v>
      </c>
      <c r="C22" s="108" t="s">
        <v>53</v>
      </c>
      <c r="D22" s="108"/>
      <c r="E22" s="110">
        <v>0</v>
      </c>
      <c r="F22" s="110" t="e">
        <f>('Расчет перекладки ТС (НЦС)'!H41+#REF!)/1000</f>
        <v>#REF!</v>
      </c>
      <c r="G22" s="110" t="e">
        <f>#REF!/1000</f>
        <v>#REF!</v>
      </c>
      <c r="H22" s="110" t="e">
        <f>('Расчет перекладки ТС (НЦС)'!H43+#REF!)/1000</f>
        <v>#REF!</v>
      </c>
      <c r="I22" s="110">
        <v>0</v>
      </c>
      <c r="J22" s="110">
        <v>0</v>
      </c>
      <c r="K22" s="110" t="e">
        <f>#REF!/1000</f>
        <v>#REF!</v>
      </c>
      <c r="L22" s="110" t="e">
        <f>#REF!/1000</f>
        <v>#REF!</v>
      </c>
      <c r="M22" s="98"/>
      <c r="N22" s="98"/>
      <c r="O22" s="98"/>
      <c r="P22" s="98"/>
      <c r="Q22" s="98"/>
      <c r="R22" s="98"/>
      <c r="S22" s="98"/>
      <c r="T22" s="98"/>
      <c r="U22" s="98"/>
    </row>
    <row r="23" spans="2:21" ht="17.25" x14ac:dyDescent="0.3">
      <c r="B23" s="100" t="s">
        <v>141</v>
      </c>
      <c r="C23" s="100" t="s">
        <v>42</v>
      </c>
      <c r="D23" s="112">
        <f>$D20/$D21*(D21-SUM(D22:$D22))/D21</f>
        <v>0</v>
      </c>
      <c r="E23" s="112">
        <f>$D20/$D21*(E21-SUM($E22:E22))/E21</f>
        <v>0</v>
      </c>
      <c r="F23" s="112" t="e">
        <f>$D20/$D21*(F21-SUM($E22:F22))/F21</f>
        <v>#REF!</v>
      </c>
      <c r="G23" s="112" t="e">
        <f>$D20/$D21*(G21-SUM($E22:G22))/G21</f>
        <v>#REF!</v>
      </c>
      <c r="H23" s="112" t="e">
        <f>$D20/$D21*(H21-SUM($E22:H22))/H21</f>
        <v>#REF!</v>
      </c>
      <c r="I23" s="112" t="e">
        <f>$D20/$D21*(I21-SUM($E22:I22))/I21</f>
        <v>#REF!</v>
      </c>
      <c r="J23" s="112" t="e">
        <f>$D20/$D21*(J21-SUM($E22:J22))/J21</f>
        <v>#REF!</v>
      </c>
      <c r="K23" s="112" t="e">
        <f>$D20/$D21*(K21-SUM($E22:K22))/K21</f>
        <v>#REF!</v>
      </c>
      <c r="L23" s="112" t="e">
        <f>$D20/$D21*(L21-SUM($E22:L22))/L21</f>
        <v>#REF!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S137"/>
  <sheetViews>
    <sheetView showGridLines="0" topLeftCell="A55" zoomScale="80" zoomScaleNormal="80" workbookViewId="0">
      <selection activeCell="V89" sqref="V89"/>
    </sheetView>
  </sheetViews>
  <sheetFormatPr defaultColWidth="9.140625" defaultRowHeight="15" customHeight="1" x14ac:dyDescent="0.25"/>
  <cols>
    <col min="1" max="1" width="9.140625" style="140"/>
    <col min="2" max="2" width="45.28515625" style="140" customWidth="1"/>
    <col min="3" max="3" width="16.140625" style="140" customWidth="1"/>
    <col min="4" max="4" width="11.85546875" style="140" hidden="1" customWidth="1"/>
    <col min="5" max="5" width="11.85546875" style="140" customWidth="1"/>
    <col min="6" max="6" width="11.5703125" style="140" customWidth="1"/>
    <col min="7" max="7" width="11.42578125" style="140" customWidth="1"/>
    <col min="8" max="8" width="11" style="140" customWidth="1"/>
    <col min="9" max="11" width="11.140625" style="140" customWidth="1"/>
    <col min="12" max="12" width="11" style="140" customWidth="1"/>
    <col min="13" max="13" width="11.5703125" style="140" customWidth="1"/>
    <col min="14" max="14" width="11" style="140" hidden="1" customWidth="1"/>
    <col min="15" max="15" width="11.140625" style="140" hidden="1" customWidth="1"/>
    <col min="16" max="16" width="10.42578125" style="140" hidden="1" customWidth="1"/>
    <col min="17" max="17" width="11" style="140" hidden="1" customWidth="1"/>
    <col min="18" max="18" width="11.140625" style="140" hidden="1" customWidth="1"/>
    <col min="19" max="19" width="12.7109375" style="140" hidden="1" customWidth="1"/>
    <col min="20" max="16384" width="9.140625" style="140"/>
  </cols>
  <sheetData>
    <row r="2" spans="2:19" ht="15.75" x14ac:dyDescent="0.25">
      <c r="B2" s="43" t="s">
        <v>344</v>
      </c>
    </row>
    <row r="3" spans="2:19" x14ac:dyDescent="0.25">
      <c r="B3" s="141"/>
    </row>
    <row r="5" spans="2:19" ht="15.75" x14ac:dyDescent="0.25">
      <c r="B5" s="43" t="s">
        <v>309</v>
      </c>
    </row>
    <row r="7" spans="2:19" x14ac:dyDescent="0.25">
      <c r="B7" s="142" t="s">
        <v>0</v>
      </c>
      <c r="C7" s="142" t="s">
        <v>1</v>
      </c>
      <c r="D7" s="142">
        <v>2025</v>
      </c>
      <c r="E7" s="142">
        <v>2026</v>
      </c>
      <c r="F7" s="142">
        <v>2027</v>
      </c>
      <c r="G7" s="142">
        <v>2028</v>
      </c>
      <c r="H7" s="142">
        <v>2029</v>
      </c>
      <c r="I7" s="142">
        <v>2030</v>
      </c>
      <c r="J7" s="142">
        <v>2031</v>
      </c>
      <c r="K7" s="142">
        <v>2032</v>
      </c>
      <c r="L7" s="142">
        <v>2033</v>
      </c>
      <c r="M7" s="142">
        <v>2034</v>
      </c>
      <c r="N7" s="142">
        <v>2035</v>
      </c>
      <c r="O7" s="142">
        <v>2036</v>
      </c>
      <c r="P7" s="142">
        <v>2037</v>
      </c>
      <c r="Q7" s="142">
        <v>2038</v>
      </c>
      <c r="R7" s="142">
        <v>2039</v>
      </c>
    </row>
    <row r="8" spans="2:19" x14ac:dyDescent="0.25">
      <c r="B8" s="143" t="s">
        <v>192</v>
      </c>
      <c r="C8" s="144" t="s">
        <v>2</v>
      </c>
      <c r="D8" s="145">
        <v>1.165</v>
      </c>
      <c r="E8" s="145">
        <v>1.0960000000000001</v>
      </c>
      <c r="F8" s="145">
        <v>1.04</v>
      </c>
      <c r="G8" s="145">
        <v>1.04</v>
      </c>
      <c r="H8" s="145">
        <v>1.04</v>
      </c>
      <c r="I8" s="145">
        <v>1.04</v>
      </c>
      <c r="J8" s="145">
        <v>1.04</v>
      </c>
      <c r="K8" s="145">
        <v>1.04</v>
      </c>
      <c r="L8" s="145">
        <v>1.04</v>
      </c>
      <c r="M8" s="145">
        <v>1.04</v>
      </c>
      <c r="N8" s="145">
        <v>1.0429999999999999</v>
      </c>
      <c r="O8" s="145">
        <v>1.0429999999999999</v>
      </c>
      <c r="P8" s="145">
        <v>1.0429999999999999</v>
      </c>
      <c r="Q8" s="145">
        <v>1.0429999999999999</v>
      </c>
      <c r="R8" s="145">
        <v>1.0429999999999999</v>
      </c>
    </row>
    <row r="9" spans="2:19" x14ac:dyDescent="0.25">
      <c r="B9" s="144" t="s">
        <v>3</v>
      </c>
      <c r="C9" s="144" t="s">
        <v>2</v>
      </c>
      <c r="D9" s="145">
        <v>1.1040000000000001</v>
      </c>
      <c r="E9" s="145">
        <v>1.1319999999999999</v>
      </c>
      <c r="F9" s="145">
        <v>1.091</v>
      </c>
      <c r="G9" s="145">
        <v>1.0489999999999999</v>
      </c>
      <c r="H9" s="145">
        <v>1.0489999999999999</v>
      </c>
      <c r="I9" s="145">
        <v>1.0489999999999999</v>
      </c>
      <c r="J9" s="145">
        <v>1.0489999999999999</v>
      </c>
      <c r="K9" s="145">
        <v>1.0489999999999999</v>
      </c>
      <c r="L9" s="145">
        <v>1.0489999999999999</v>
      </c>
      <c r="M9" s="145">
        <v>1.0489999999999999</v>
      </c>
      <c r="N9" s="145">
        <v>1.0489999999999999</v>
      </c>
      <c r="O9" s="145">
        <v>1.0489999999999999</v>
      </c>
      <c r="P9" s="145">
        <v>1.0489999999999999</v>
      </c>
      <c r="Q9" s="145">
        <v>1.0489999999999999</v>
      </c>
      <c r="R9" s="145">
        <v>1.0489999999999999</v>
      </c>
      <c r="S9" s="145">
        <v>1.0489999999999999</v>
      </c>
    </row>
    <row r="10" spans="2:19" x14ac:dyDescent="0.25">
      <c r="B10" s="144" t="s">
        <v>4</v>
      </c>
      <c r="C10" s="144" t="s">
        <v>2</v>
      </c>
      <c r="D10" s="145">
        <v>1.109</v>
      </c>
      <c r="E10" s="145">
        <v>1.042</v>
      </c>
      <c r="F10" s="145">
        <v>1.0409999999999999</v>
      </c>
      <c r="G10" s="145">
        <v>1.04</v>
      </c>
      <c r="H10" s="145">
        <v>1.04</v>
      </c>
      <c r="I10" s="145">
        <v>1.04</v>
      </c>
      <c r="J10" s="145">
        <v>1.04</v>
      </c>
      <c r="K10" s="145">
        <v>1.04</v>
      </c>
      <c r="L10" s="145">
        <v>1.04</v>
      </c>
      <c r="M10" s="145">
        <v>1.04</v>
      </c>
      <c r="N10" s="145">
        <v>1.04</v>
      </c>
      <c r="O10" s="145">
        <v>1.04</v>
      </c>
      <c r="P10" s="145">
        <v>1.04</v>
      </c>
      <c r="Q10" s="145">
        <v>1.04</v>
      </c>
      <c r="R10" s="145">
        <v>1.04</v>
      </c>
    </row>
    <row r="11" spans="2:19" x14ac:dyDescent="0.25">
      <c r="B11" s="144" t="s">
        <v>5</v>
      </c>
      <c r="C11" s="144" t="s">
        <v>2</v>
      </c>
      <c r="D11" s="145">
        <v>1.093</v>
      </c>
      <c r="E11" s="145">
        <v>1.0509999999999999</v>
      </c>
      <c r="F11" s="145">
        <v>1.04</v>
      </c>
      <c r="G11" s="145">
        <v>1.04</v>
      </c>
      <c r="H11" s="145">
        <v>1.04</v>
      </c>
      <c r="I11" s="145">
        <v>1.04</v>
      </c>
      <c r="J11" s="145">
        <v>1.04</v>
      </c>
      <c r="K11" s="145">
        <v>1.04</v>
      </c>
      <c r="L11" s="145">
        <v>1.04</v>
      </c>
      <c r="M11" s="145">
        <v>1.04</v>
      </c>
      <c r="N11" s="145">
        <v>1.04</v>
      </c>
      <c r="O11" s="145">
        <v>1.04</v>
      </c>
      <c r="P11" s="145">
        <v>1.04</v>
      </c>
      <c r="Q11" s="145">
        <v>1.04</v>
      </c>
      <c r="R11" s="145">
        <v>1.04</v>
      </c>
    </row>
    <row r="13" spans="2:19" ht="15.75" x14ac:dyDescent="0.25">
      <c r="B13" s="43" t="s">
        <v>345</v>
      </c>
    </row>
    <row r="15" spans="2:19" x14ac:dyDescent="0.25">
      <c r="B15" s="142" t="s">
        <v>0</v>
      </c>
      <c r="C15" s="142" t="s">
        <v>1</v>
      </c>
      <c r="D15" s="142">
        <v>2025</v>
      </c>
      <c r="E15" s="142">
        <v>2026</v>
      </c>
      <c r="F15" s="142">
        <v>2027</v>
      </c>
      <c r="G15" s="142">
        <v>2028</v>
      </c>
      <c r="H15" s="142">
        <v>2029</v>
      </c>
      <c r="I15" s="142">
        <v>2030</v>
      </c>
      <c r="J15" s="142">
        <v>2031</v>
      </c>
      <c r="K15" s="142">
        <v>2032</v>
      </c>
      <c r="L15" s="142">
        <v>2033</v>
      </c>
      <c r="M15" s="142">
        <v>2034</v>
      </c>
      <c r="N15" s="142">
        <v>2034</v>
      </c>
      <c r="O15" s="142">
        <v>2035</v>
      </c>
      <c r="P15" s="142">
        <v>2036</v>
      </c>
      <c r="Q15" s="142">
        <v>2037</v>
      </c>
      <c r="R15" s="142">
        <v>2038</v>
      </c>
      <c r="S15" s="142">
        <v>2039</v>
      </c>
    </row>
    <row r="16" spans="2:19" x14ac:dyDescent="0.25">
      <c r="B16" s="144" t="s">
        <v>17</v>
      </c>
      <c r="C16" s="146" t="s">
        <v>7</v>
      </c>
      <c r="D16" s="147" t="s">
        <v>2</v>
      </c>
      <c r="E16" s="147">
        <f>E17+E19</f>
        <v>4719.66</v>
      </c>
      <c r="F16" s="147">
        <f t="shared" ref="F16:M16" si="0">F17+F19</f>
        <v>4719.66</v>
      </c>
      <c r="G16" s="147">
        <f t="shared" si="0"/>
        <v>4719.66</v>
      </c>
      <c r="H16" s="147">
        <f t="shared" si="0"/>
        <v>4719.66</v>
      </c>
      <c r="I16" s="147">
        <f t="shared" si="0"/>
        <v>4719.66</v>
      </c>
      <c r="J16" s="147">
        <f t="shared" si="0"/>
        <v>4719.66</v>
      </c>
      <c r="K16" s="147">
        <f t="shared" si="0"/>
        <v>4719.66</v>
      </c>
      <c r="L16" s="147">
        <f t="shared" si="0"/>
        <v>4719.66</v>
      </c>
      <c r="M16" s="147">
        <f t="shared" si="0"/>
        <v>4719.66</v>
      </c>
      <c r="N16" s="147" t="s">
        <v>2</v>
      </c>
      <c r="O16" s="147" t="s">
        <v>2</v>
      </c>
      <c r="P16" s="147" t="s">
        <v>2</v>
      </c>
      <c r="Q16" s="147" t="s">
        <v>2</v>
      </c>
      <c r="R16" s="147" t="s">
        <v>2</v>
      </c>
      <c r="S16" s="147" t="s">
        <v>2</v>
      </c>
    </row>
    <row r="17" spans="2:19" x14ac:dyDescent="0.25">
      <c r="B17" s="144" t="s">
        <v>18</v>
      </c>
      <c r="C17" s="146" t="s">
        <v>7</v>
      </c>
      <c r="D17" s="147" t="s">
        <v>2</v>
      </c>
      <c r="E17" s="147">
        <v>0</v>
      </c>
      <c r="F17" s="147">
        <v>0</v>
      </c>
      <c r="G17" s="147">
        <v>0</v>
      </c>
      <c r="H17" s="147">
        <v>0</v>
      </c>
      <c r="I17" s="147">
        <v>0</v>
      </c>
      <c r="J17" s="147">
        <v>0</v>
      </c>
      <c r="K17" s="147">
        <v>0</v>
      </c>
      <c r="L17" s="147">
        <v>0</v>
      </c>
      <c r="M17" s="147">
        <v>0</v>
      </c>
      <c r="N17" s="147" t="s">
        <v>2</v>
      </c>
      <c r="O17" s="147" t="s">
        <v>2</v>
      </c>
      <c r="P17" s="147" t="s">
        <v>2</v>
      </c>
      <c r="Q17" s="147" t="s">
        <v>2</v>
      </c>
      <c r="R17" s="147" t="s">
        <v>2</v>
      </c>
      <c r="S17" s="147" t="s">
        <v>2</v>
      </c>
    </row>
    <row r="18" spans="2:19" x14ac:dyDescent="0.25">
      <c r="B18" s="144" t="s">
        <v>18</v>
      </c>
      <c r="C18" s="146" t="s">
        <v>19</v>
      </c>
      <c r="D18" s="147" t="s">
        <v>2</v>
      </c>
      <c r="E18" s="147">
        <v>0</v>
      </c>
      <c r="F18" s="147">
        <v>0</v>
      </c>
      <c r="G18" s="147">
        <v>0</v>
      </c>
      <c r="H18" s="147">
        <v>0</v>
      </c>
      <c r="I18" s="147">
        <v>0</v>
      </c>
      <c r="J18" s="147">
        <v>0</v>
      </c>
      <c r="K18" s="147">
        <v>0</v>
      </c>
      <c r="L18" s="147">
        <v>0</v>
      </c>
      <c r="M18" s="147">
        <v>0</v>
      </c>
      <c r="N18" s="147" t="s">
        <v>2</v>
      </c>
      <c r="O18" s="147" t="s">
        <v>2</v>
      </c>
      <c r="P18" s="147" t="s">
        <v>2</v>
      </c>
      <c r="Q18" s="147" t="s">
        <v>2</v>
      </c>
      <c r="R18" s="147" t="s">
        <v>2</v>
      </c>
      <c r="S18" s="147" t="s">
        <v>2</v>
      </c>
    </row>
    <row r="19" spans="2:19" x14ac:dyDescent="0.25">
      <c r="B19" s="144" t="s">
        <v>193</v>
      </c>
      <c r="C19" s="146" t="s">
        <v>7</v>
      </c>
      <c r="D19" s="205">
        <f>D20</f>
        <v>488220</v>
      </c>
      <c r="E19" s="205">
        <f t="shared" ref="E19:M19" si="1">E20</f>
        <v>4719.66</v>
      </c>
      <c r="F19" s="205">
        <f t="shared" si="1"/>
        <v>4719.66</v>
      </c>
      <c r="G19" s="205">
        <f t="shared" si="1"/>
        <v>4719.66</v>
      </c>
      <c r="H19" s="205">
        <f t="shared" si="1"/>
        <v>4719.66</v>
      </c>
      <c r="I19" s="205">
        <f t="shared" si="1"/>
        <v>4719.66</v>
      </c>
      <c r="J19" s="205">
        <f t="shared" si="1"/>
        <v>4719.66</v>
      </c>
      <c r="K19" s="205">
        <f t="shared" si="1"/>
        <v>4719.66</v>
      </c>
      <c r="L19" s="205">
        <f t="shared" si="1"/>
        <v>4719.66</v>
      </c>
      <c r="M19" s="205">
        <f t="shared" si="1"/>
        <v>4719.66</v>
      </c>
      <c r="N19" s="205">
        <v>480475</v>
      </c>
      <c r="O19" s="205">
        <v>480475</v>
      </c>
      <c r="P19" s="205">
        <v>480475</v>
      </c>
      <c r="Q19" s="205">
        <v>480475</v>
      </c>
      <c r="R19" s="205">
        <v>480475</v>
      </c>
      <c r="S19" s="205">
        <v>480475</v>
      </c>
    </row>
    <row r="20" spans="2:19" x14ac:dyDescent="0.25">
      <c r="B20" s="144" t="s">
        <v>20</v>
      </c>
      <c r="C20" s="146" t="s">
        <v>7</v>
      </c>
      <c r="D20" s="205">
        <f>D21+D23</f>
        <v>488220</v>
      </c>
      <c r="E20" s="205">
        <f t="shared" ref="E20:M20" si="2">E21+E23</f>
        <v>4719.66</v>
      </c>
      <c r="F20" s="205">
        <f t="shared" si="2"/>
        <v>4719.66</v>
      </c>
      <c r="G20" s="205">
        <f t="shared" si="2"/>
        <v>4719.66</v>
      </c>
      <c r="H20" s="205">
        <f t="shared" si="2"/>
        <v>4719.66</v>
      </c>
      <c r="I20" s="205">
        <f t="shared" si="2"/>
        <v>4719.66</v>
      </c>
      <c r="J20" s="205">
        <f t="shared" si="2"/>
        <v>4719.66</v>
      </c>
      <c r="K20" s="205">
        <f t="shared" si="2"/>
        <v>4719.66</v>
      </c>
      <c r="L20" s="205">
        <f t="shared" si="2"/>
        <v>4719.66</v>
      </c>
      <c r="M20" s="205">
        <f t="shared" si="2"/>
        <v>4719.66</v>
      </c>
      <c r="N20" s="205">
        <f t="shared" ref="N20:S20" si="3">N19</f>
        <v>480475</v>
      </c>
      <c r="O20" s="205">
        <f t="shared" si="3"/>
        <v>480475</v>
      </c>
      <c r="P20" s="205">
        <f t="shared" si="3"/>
        <v>480475</v>
      </c>
      <c r="Q20" s="205">
        <f t="shared" si="3"/>
        <v>480475</v>
      </c>
      <c r="R20" s="205">
        <f t="shared" si="3"/>
        <v>480475</v>
      </c>
      <c r="S20" s="205">
        <f t="shared" si="3"/>
        <v>480475</v>
      </c>
    </row>
    <row r="21" spans="2:19" x14ac:dyDescent="0.25">
      <c r="B21" s="144" t="s">
        <v>21</v>
      </c>
      <c r="C21" s="146" t="s">
        <v>7</v>
      </c>
      <c r="D21" s="205">
        <v>80556.399999999994</v>
      </c>
      <c r="E21" s="147">
        <v>163.66</v>
      </c>
      <c r="F21" s="147">
        <v>163.66</v>
      </c>
      <c r="G21" s="147">
        <v>163.66</v>
      </c>
      <c r="H21" s="147">
        <v>163.66</v>
      </c>
      <c r="I21" s="147">
        <v>163.66</v>
      </c>
      <c r="J21" s="147">
        <v>163.66</v>
      </c>
      <c r="K21" s="147">
        <v>163.66</v>
      </c>
      <c r="L21" s="147">
        <v>163.66</v>
      </c>
      <c r="M21" s="147">
        <v>163.66</v>
      </c>
      <c r="N21" s="205">
        <v>79200</v>
      </c>
      <c r="O21" s="205">
        <v>79200</v>
      </c>
      <c r="P21" s="205">
        <v>79200</v>
      </c>
      <c r="Q21" s="205">
        <v>79200</v>
      </c>
      <c r="R21" s="205">
        <v>79200</v>
      </c>
      <c r="S21" s="205">
        <v>79200</v>
      </c>
    </row>
    <row r="22" spans="2:19" x14ac:dyDescent="0.25">
      <c r="B22" s="144" t="s">
        <v>21</v>
      </c>
      <c r="C22" s="146" t="s">
        <v>19</v>
      </c>
      <c r="D22" s="214">
        <f t="shared" ref="D22:S22" si="4">D21/D20*100</f>
        <v>16.500020482569333</v>
      </c>
      <c r="E22" s="215">
        <f t="shared" si="4"/>
        <v>3.4676226677345401</v>
      </c>
      <c r="F22" s="215">
        <f t="shared" si="4"/>
        <v>3.4676226677345401</v>
      </c>
      <c r="G22" s="215">
        <f t="shared" si="4"/>
        <v>3.4676226677345401</v>
      </c>
      <c r="H22" s="215">
        <f t="shared" si="4"/>
        <v>3.4676226677345401</v>
      </c>
      <c r="I22" s="215">
        <f t="shared" si="4"/>
        <v>3.4676226677345401</v>
      </c>
      <c r="J22" s="215">
        <f t="shared" si="4"/>
        <v>3.4676226677345401</v>
      </c>
      <c r="K22" s="215">
        <f t="shared" si="4"/>
        <v>3.4676226677345401</v>
      </c>
      <c r="L22" s="215">
        <f t="shared" si="4"/>
        <v>3.4676226677345401</v>
      </c>
      <c r="M22" s="215">
        <f t="shared" si="4"/>
        <v>3.4676226677345401</v>
      </c>
      <c r="N22" s="148">
        <f t="shared" si="4"/>
        <v>16.483688017066445</v>
      </c>
      <c r="O22" s="148">
        <f t="shared" si="4"/>
        <v>16.483688017066445</v>
      </c>
      <c r="P22" s="148">
        <f t="shared" si="4"/>
        <v>16.483688017066445</v>
      </c>
      <c r="Q22" s="148">
        <f t="shared" si="4"/>
        <v>16.483688017066445</v>
      </c>
      <c r="R22" s="148">
        <f t="shared" si="4"/>
        <v>16.483688017066445</v>
      </c>
      <c r="S22" s="148">
        <f t="shared" si="4"/>
        <v>16.483688017066445</v>
      </c>
    </row>
    <row r="23" spans="2:19" x14ac:dyDescent="0.25">
      <c r="B23" s="144" t="s">
        <v>262</v>
      </c>
      <c r="C23" s="146" t="s">
        <v>7</v>
      </c>
      <c r="D23" s="205">
        <v>407663.6</v>
      </c>
      <c r="E23" s="205">
        <f>E24</f>
        <v>4556</v>
      </c>
      <c r="F23" s="205">
        <f t="shared" ref="F23:M23" si="5">F24</f>
        <v>4556</v>
      </c>
      <c r="G23" s="205">
        <f t="shared" si="5"/>
        <v>4556</v>
      </c>
      <c r="H23" s="205">
        <f t="shared" si="5"/>
        <v>4556</v>
      </c>
      <c r="I23" s="205">
        <f t="shared" si="5"/>
        <v>4556</v>
      </c>
      <c r="J23" s="205">
        <f t="shared" si="5"/>
        <v>4556</v>
      </c>
      <c r="K23" s="205">
        <f t="shared" si="5"/>
        <v>4556</v>
      </c>
      <c r="L23" s="205">
        <f t="shared" si="5"/>
        <v>4556</v>
      </c>
      <c r="M23" s="205">
        <f t="shared" si="5"/>
        <v>4556</v>
      </c>
      <c r="N23" s="205">
        <f t="shared" ref="N23:S23" si="6">N20-N21</f>
        <v>401275</v>
      </c>
      <c r="O23" s="205">
        <f t="shared" si="6"/>
        <v>401275</v>
      </c>
      <c r="P23" s="205">
        <f t="shared" si="6"/>
        <v>401275</v>
      </c>
      <c r="Q23" s="205">
        <f t="shared" si="6"/>
        <v>401275</v>
      </c>
      <c r="R23" s="205">
        <f t="shared" si="6"/>
        <v>401275</v>
      </c>
      <c r="S23" s="205">
        <f t="shared" si="6"/>
        <v>401275</v>
      </c>
    </row>
    <row r="24" spans="2:19" ht="30" x14ac:dyDescent="0.25">
      <c r="B24" s="143" t="s">
        <v>263</v>
      </c>
      <c r="C24" s="146" t="s">
        <v>7</v>
      </c>
      <c r="D24" s="211">
        <v>404617.3</v>
      </c>
      <c r="E24" s="211">
        <v>4556</v>
      </c>
      <c r="F24" s="211">
        <f t="shared" ref="F24:S24" si="7">E24</f>
        <v>4556</v>
      </c>
      <c r="G24" s="211">
        <f t="shared" si="7"/>
        <v>4556</v>
      </c>
      <c r="H24" s="211">
        <f t="shared" si="7"/>
        <v>4556</v>
      </c>
      <c r="I24" s="211">
        <f t="shared" si="7"/>
        <v>4556</v>
      </c>
      <c r="J24" s="211">
        <f t="shared" si="7"/>
        <v>4556</v>
      </c>
      <c r="K24" s="211">
        <f t="shared" si="7"/>
        <v>4556</v>
      </c>
      <c r="L24" s="211">
        <f t="shared" si="7"/>
        <v>4556</v>
      </c>
      <c r="M24" s="211">
        <f t="shared" si="7"/>
        <v>4556</v>
      </c>
      <c r="N24" s="211">
        <f t="shared" si="7"/>
        <v>4556</v>
      </c>
      <c r="O24" s="211">
        <f t="shared" si="7"/>
        <v>4556</v>
      </c>
      <c r="P24" s="211">
        <f t="shared" si="7"/>
        <v>4556</v>
      </c>
      <c r="Q24" s="211">
        <f t="shared" si="7"/>
        <v>4556</v>
      </c>
      <c r="R24" s="211">
        <f t="shared" si="7"/>
        <v>4556</v>
      </c>
      <c r="S24" s="211">
        <f t="shared" si="7"/>
        <v>4556</v>
      </c>
    </row>
    <row r="25" spans="2:19" x14ac:dyDescent="0.25">
      <c r="B25" s="149"/>
      <c r="C25" s="150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</row>
    <row r="26" spans="2:19" ht="15.75" x14ac:dyDescent="0.25">
      <c r="B26" s="43" t="s">
        <v>346</v>
      </c>
      <c r="D26" s="152"/>
      <c r="E26" s="153"/>
      <c r="F26" s="153"/>
      <c r="G26" s="153"/>
      <c r="H26" s="153"/>
      <c r="I26" s="153"/>
      <c r="J26" s="153"/>
      <c r="K26" s="153"/>
      <c r="L26" s="153"/>
      <c r="M26" s="153"/>
      <c r="N26" s="153"/>
    </row>
    <row r="28" spans="2:19" x14ac:dyDescent="0.25">
      <c r="B28" s="142" t="s">
        <v>0</v>
      </c>
      <c r="C28" s="142" t="s">
        <v>1</v>
      </c>
      <c r="D28" s="142">
        <v>2025</v>
      </c>
      <c r="E28" s="142">
        <v>2026</v>
      </c>
      <c r="F28" s="142">
        <v>2027</v>
      </c>
      <c r="G28" s="142">
        <v>2028</v>
      </c>
      <c r="H28" s="142">
        <v>2029</v>
      </c>
      <c r="I28" s="142">
        <v>2030</v>
      </c>
      <c r="J28" s="142">
        <v>2031</v>
      </c>
      <c r="K28" s="142">
        <v>2032</v>
      </c>
      <c r="L28" s="142">
        <v>2033</v>
      </c>
      <c r="M28" s="142">
        <v>2034</v>
      </c>
      <c r="N28" s="142">
        <v>2034</v>
      </c>
      <c r="O28" s="142">
        <v>2035</v>
      </c>
      <c r="P28" s="142">
        <v>2036</v>
      </c>
      <c r="Q28" s="142">
        <v>2037</v>
      </c>
      <c r="R28" s="142">
        <v>2038</v>
      </c>
      <c r="S28" s="142">
        <v>2039</v>
      </c>
    </row>
    <row r="29" spans="2:19" x14ac:dyDescent="0.25">
      <c r="B29" s="154" t="s">
        <v>20</v>
      </c>
      <c r="C29" s="155" t="s">
        <v>7</v>
      </c>
      <c r="D29" s="207">
        <f t="shared" ref="D29:S29" si="8">D20</f>
        <v>488220</v>
      </c>
      <c r="E29" s="207">
        <f t="shared" si="8"/>
        <v>4719.66</v>
      </c>
      <c r="F29" s="207">
        <f t="shared" si="8"/>
        <v>4719.66</v>
      </c>
      <c r="G29" s="207">
        <f t="shared" si="8"/>
        <v>4719.66</v>
      </c>
      <c r="H29" s="207">
        <f t="shared" si="8"/>
        <v>4719.66</v>
      </c>
      <c r="I29" s="207">
        <f t="shared" si="8"/>
        <v>4719.66</v>
      </c>
      <c r="J29" s="207">
        <f t="shared" si="8"/>
        <v>4719.66</v>
      </c>
      <c r="K29" s="207">
        <f t="shared" si="8"/>
        <v>4719.66</v>
      </c>
      <c r="L29" s="207">
        <f t="shared" si="8"/>
        <v>4719.66</v>
      </c>
      <c r="M29" s="207">
        <f t="shared" si="8"/>
        <v>4719.66</v>
      </c>
      <c r="N29" s="207">
        <f t="shared" si="8"/>
        <v>480475</v>
      </c>
      <c r="O29" s="207">
        <f t="shared" si="8"/>
        <v>480475</v>
      </c>
      <c r="P29" s="207">
        <f t="shared" si="8"/>
        <v>480475</v>
      </c>
      <c r="Q29" s="207">
        <f t="shared" si="8"/>
        <v>480475</v>
      </c>
      <c r="R29" s="207">
        <f t="shared" si="8"/>
        <v>480475</v>
      </c>
      <c r="S29" s="207">
        <f t="shared" si="8"/>
        <v>480475</v>
      </c>
    </row>
    <row r="30" spans="2:19" x14ac:dyDescent="0.25">
      <c r="B30" s="144" t="s">
        <v>314</v>
      </c>
      <c r="C30" s="144" t="s">
        <v>315</v>
      </c>
      <c r="D30" s="158">
        <v>542246.78</v>
      </c>
      <c r="E30" s="148">
        <v>160.16999999999999</v>
      </c>
      <c r="F30" s="148">
        <v>161.79</v>
      </c>
      <c r="G30" s="148">
        <v>161.79</v>
      </c>
      <c r="H30" s="148">
        <v>161.79</v>
      </c>
      <c r="I30" s="148">
        <v>161.79</v>
      </c>
      <c r="J30" s="148">
        <v>161.79</v>
      </c>
      <c r="K30" s="148">
        <v>161.79</v>
      </c>
      <c r="L30" s="148">
        <v>161.79</v>
      </c>
      <c r="M30" s="148">
        <v>161.79</v>
      </c>
      <c r="N30" s="158">
        <f t="shared" ref="N30:S30" si="9">M30*M11</f>
        <v>168.26159999999999</v>
      </c>
      <c r="O30" s="158">
        <f t="shared" si="9"/>
        <v>174.992064</v>
      </c>
      <c r="P30" s="158">
        <f t="shared" si="9"/>
        <v>181.99174656</v>
      </c>
      <c r="Q30" s="158">
        <f t="shared" si="9"/>
        <v>189.27141642239999</v>
      </c>
      <c r="R30" s="158">
        <f t="shared" si="9"/>
        <v>196.84227307929601</v>
      </c>
      <c r="S30" s="158">
        <f t="shared" si="9"/>
        <v>204.71596400246784</v>
      </c>
    </row>
    <row r="31" spans="2:19" x14ac:dyDescent="0.25">
      <c r="B31" s="144" t="s">
        <v>316</v>
      </c>
      <c r="C31" s="144" t="s">
        <v>317</v>
      </c>
      <c r="D31" s="158">
        <v>153963.71</v>
      </c>
      <c r="E31" s="363">
        <f>E30*E16/1000</f>
        <v>755.94794219999994</v>
      </c>
      <c r="F31" s="363">
        <f t="shared" ref="F31:M31" si="10">E31*F11</f>
        <v>786.18585988799998</v>
      </c>
      <c r="G31" s="363">
        <f t="shared" si="10"/>
        <v>817.63329428352006</v>
      </c>
      <c r="H31" s="363">
        <f t="shared" si="10"/>
        <v>850.33862605486092</v>
      </c>
      <c r="I31" s="363">
        <f t="shared" si="10"/>
        <v>884.35217109705536</v>
      </c>
      <c r="J31" s="363">
        <f t="shared" si="10"/>
        <v>919.72625794093756</v>
      </c>
      <c r="K31" s="363">
        <f t="shared" si="10"/>
        <v>956.51530825857515</v>
      </c>
      <c r="L31" s="363">
        <f t="shared" si="10"/>
        <v>994.77592058891821</v>
      </c>
      <c r="M31" s="363">
        <f t="shared" si="10"/>
        <v>1034.5669574124749</v>
      </c>
      <c r="N31" s="158">
        <f t="shared" ref="N31:S31" si="11">M31*M11</f>
        <v>1075.949635708974</v>
      </c>
      <c r="O31" s="158">
        <f t="shared" si="11"/>
        <v>1118.987621137333</v>
      </c>
      <c r="P31" s="158">
        <f t="shared" si="11"/>
        <v>1163.7471259828264</v>
      </c>
      <c r="Q31" s="158">
        <f t="shared" si="11"/>
        <v>1210.2970110221395</v>
      </c>
      <c r="R31" s="158">
        <f t="shared" si="11"/>
        <v>1258.7088914630251</v>
      </c>
      <c r="S31" s="158">
        <f t="shared" si="11"/>
        <v>1309.0572471215462</v>
      </c>
    </row>
    <row r="32" spans="2:19" x14ac:dyDescent="0.25">
      <c r="B32" s="144" t="s">
        <v>318</v>
      </c>
      <c r="C32" s="144" t="s">
        <v>2</v>
      </c>
      <c r="D32" s="158"/>
      <c r="E32" s="148">
        <v>1.1299999999999999</v>
      </c>
      <c r="F32" s="148">
        <v>1.1299999999999999</v>
      </c>
      <c r="G32" s="148">
        <v>1.1299999999999999</v>
      </c>
      <c r="H32" s="148">
        <v>1.1299999999999999</v>
      </c>
      <c r="I32" s="148">
        <v>1.1299999999999999</v>
      </c>
      <c r="J32" s="148">
        <v>1.1299999999999999</v>
      </c>
      <c r="K32" s="148">
        <v>1.1299999999999999</v>
      </c>
      <c r="L32" s="148">
        <v>1.1299999999999999</v>
      </c>
      <c r="M32" s="148">
        <v>1.1299999999999999</v>
      </c>
      <c r="N32" s="158"/>
      <c r="O32" s="158"/>
      <c r="P32" s="158"/>
      <c r="Q32" s="158"/>
      <c r="R32" s="158"/>
      <c r="S32" s="158"/>
    </row>
    <row r="33" spans="2:19" x14ac:dyDescent="0.25">
      <c r="B33" s="144" t="s">
        <v>319</v>
      </c>
      <c r="C33" s="144" t="s">
        <v>320</v>
      </c>
      <c r="D33" s="158"/>
      <c r="E33" s="363">
        <f>E31/E32</f>
        <v>668.98047982300886</v>
      </c>
      <c r="F33" s="363">
        <f t="shared" ref="F33:M33" si="12">F31/F32</f>
        <v>695.7396990159292</v>
      </c>
      <c r="G33" s="363">
        <f t="shared" si="12"/>
        <v>723.56928697656645</v>
      </c>
      <c r="H33" s="363">
        <f t="shared" si="12"/>
        <v>752.51205845562924</v>
      </c>
      <c r="I33" s="363">
        <f t="shared" si="12"/>
        <v>782.61254079385435</v>
      </c>
      <c r="J33" s="363">
        <f t="shared" si="12"/>
        <v>813.91704242560854</v>
      </c>
      <c r="K33" s="363">
        <f t="shared" si="12"/>
        <v>846.47372412263292</v>
      </c>
      <c r="L33" s="363">
        <f t="shared" si="12"/>
        <v>880.3326730875383</v>
      </c>
      <c r="M33" s="363">
        <f t="shared" si="12"/>
        <v>915.54598001103989</v>
      </c>
      <c r="N33" s="158"/>
      <c r="O33" s="158"/>
      <c r="P33" s="158"/>
      <c r="Q33" s="158"/>
      <c r="R33" s="158"/>
      <c r="S33" s="158"/>
    </row>
    <row r="34" spans="2:19" x14ac:dyDescent="0.25">
      <c r="B34" s="144" t="s">
        <v>321</v>
      </c>
      <c r="C34" s="144" t="s">
        <v>322</v>
      </c>
      <c r="D34" s="158"/>
      <c r="E34" s="363">
        <v>9989.5590402997459</v>
      </c>
      <c r="F34" s="363">
        <f>E34*F8</f>
        <v>10389.141401911736</v>
      </c>
      <c r="G34" s="363">
        <f t="shared" ref="G34:M34" si="13">F34*G8</f>
        <v>10804.707057988206</v>
      </c>
      <c r="H34" s="363">
        <f t="shared" si="13"/>
        <v>11236.895340307734</v>
      </c>
      <c r="I34" s="363">
        <f t="shared" si="13"/>
        <v>11686.371153920043</v>
      </c>
      <c r="J34" s="363">
        <f t="shared" si="13"/>
        <v>12153.826000076846</v>
      </c>
      <c r="K34" s="363">
        <f t="shared" si="13"/>
        <v>12639.979040079921</v>
      </c>
      <c r="L34" s="363">
        <f t="shared" si="13"/>
        <v>13145.578201683118</v>
      </c>
      <c r="M34" s="363">
        <f t="shared" si="13"/>
        <v>13671.401329750443</v>
      </c>
      <c r="N34" s="158"/>
      <c r="O34" s="158"/>
      <c r="P34" s="158"/>
      <c r="Q34" s="158"/>
      <c r="R34" s="158"/>
      <c r="S34" s="158"/>
    </row>
    <row r="35" spans="2:19" x14ac:dyDescent="0.25">
      <c r="B35" s="157" t="s">
        <v>323</v>
      </c>
      <c r="C35" s="157" t="s">
        <v>8</v>
      </c>
      <c r="D35" s="158"/>
      <c r="E35" s="209">
        <f>E34*E33/1000</f>
        <v>6682.82</v>
      </c>
      <c r="F35" s="209">
        <f t="shared" ref="F35:M35" si="14">F34*F33/1000</f>
        <v>7228.1381120000005</v>
      </c>
      <c r="G35" s="209">
        <f t="shared" si="14"/>
        <v>7817.9541819392007</v>
      </c>
      <c r="H35" s="209">
        <f t="shared" si="14"/>
        <v>8455.8992431854422</v>
      </c>
      <c r="I35" s="209">
        <f t="shared" si="14"/>
        <v>9145.9006214293731</v>
      </c>
      <c r="J35" s="209">
        <f t="shared" si="14"/>
        <v>9892.2061121380102</v>
      </c>
      <c r="K35" s="209">
        <f t="shared" si="14"/>
        <v>10699.410130888473</v>
      </c>
      <c r="L35" s="209">
        <f t="shared" si="14"/>
        <v>11572.481997568973</v>
      </c>
      <c r="M35" s="209">
        <f t="shared" si="14"/>
        <v>12516.796528570603</v>
      </c>
      <c r="N35" s="158"/>
      <c r="O35" s="158"/>
      <c r="P35" s="158"/>
      <c r="Q35" s="158"/>
      <c r="R35" s="158"/>
      <c r="S35" s="158"/>
    </row>
    <row r="36" spans="2:19" hidden="1" x14ac:dyDescent="0.25">
      <c r="B36" s="144" t="s">
        <v>9</v>
      </c>
      <c r="C36" s="144" t="s">
        <v>10</v>
      </c>
      <c r="D36" s="223">
        <f>D37/D29*1000</f>
        <v>2.6261527715424378</v>
      </c>
      <c r="E36" s="223"/>
      <c r="F36" s="223"/>
      <c r="G36" s="223"/>
      <c r="H36" s="223"/>
      <c r="I36" s="223"/>
      <c r="J36" s="223"/>
      <c r="K36" s="223"/>
      <c r="L36" s="223"/>
      <c r="M36" s="223"/>
      <c r="N36" s="159">
        <f t="shared" ref="N36:S36" si="15">N37/N29*1000</f>
        <v>0</v>
      </c>
      <c r="O36" s="159">
        <f t="shared" si="15"/>
        <v>0</v>
      </c>
      <c r="P36" s="159">
        <f t="shared" si="15"/>
        <v>0</v>
      </c>
      <c r="Q36" s="159">
        <f t="shared" si="15"/>
        <v>0</v>
      </c>
      <c r="R36" s="159">
        <f t="shared" si="15"/>
        <v>0</v>
      </c>
      <c r="S36" s="159">
        <f t="shared" si="15"/>
        <v>0</v>
      </c>
    </row>
    <row r="37" spans="2:19" hidden="1" x14ac:dyDescent="0.25">
      <c r="B37" s="144" t="s">
        <v>11</v>
      </c>
      <c r="C37" s="144" t="s">
        <v>12</v>
      </c>
      <c r="D37" s="223">
        <v>1282.1403061224489</v>
      </c>
      <c r="E37" s="223"/>
      <c r="F37" s="223"/>
      <c r="G37" s="223"/>
      <c r="H37" s="223"/>
      <c r="I37" s="223"/>
      <c r="J37" s="223"/>
      <c r="K37" s="223"/>
      <c r="L37" s="223"/>
      <c r="M37" s="223"/>
      <c r="N37" s="159">
        <f t="shared" ref="N37" si="16">M37</f>
        <v>0</v>
      </c>
      <c r="O37" s="159">
        <f t="shared" ref="O37:R37" si="17">N37</f>
        <v>0</v>
      </c>
      <c r="P37" s="159">
        <f t="shared" si="17"/>
        <v>0</v>
      </c>
      <c r="Q37" s="159">
        <f t="shared" si="17"/>
        <v>0</v>
      </c>
      <c r="R37" s="159">
        <f t="shared" si="17"/>
        <v>0</v>
      </c>
      <c r="S37" s="159">
        <f t="shared" ref="S37" si="18">R37</f>
        <v>0</v>
      </c>
    </row>
    <row r="38" spans="2:19" hidden="1" x14ac:dyDescent="0.25">
      <c r="B38" s="144" t="s">
        <v>13</v>
      </c>
      <c r="C38" s="144" t="s">
        <v>6</v>
      </c>
      <c r="D38" s="159">
        <v>7.84</v>
      </c>
      <c r="E38" s="159"/>
      <c r="F38" s="159"/>
      <c r="G38" s="159"/>
      <c r="H38" s="159"/>
      <c r="I38" s="159"/>
      <c r="J38" s="159"/>
      <c r="K38" s="159"/>
      <c r="L38" s="159"/>
      <c r="M38" s="159"/>
      <c r="N38" s="206">
        <f t="shared" ref="N38:S38" si="19">M38*M9</f>
        <v>0</v>
      </c>
      <c r="O38" s="206">
        <f t="shared" si="19"/>
        <v>0</v>
      </c>
      <c r="P38" s="206">
        <f t="shared" si="19"/>
        <v>0</v>
      </c>
      <c r="Q38" s="206">
        <f t="shared" si="19"/>
        <v>0</v>
      </c>
      <c r="R38" s="206">
        <f t="shared" si="19"/>
        <v>0</v>
      </c>
      <c r="S38" s="206">
        <f t="shared" si="19"/>
        <v>0</v>
      </c>
    </row>
    <row r="39" spans="2:19" ht="28.5" x14ac:dyDescent="0.25">
      <c r="B39" s="156" t="s">
        <v>194</v>
      </c>
      <c r="C39" s="157" t="s">
        <v>8</v>
      </c>
      <c r="D39" s="158">
        <f>D37*D38</f>
        <v>10051.98</v>
      </c>
      <c r="E39" s="209">
        <v>1017.31</v>
      </c>
      <c r="F39" s="209">
        <f>E39*F9</f>
        <v>1109.8852099999999</v>
      </c>
      <c r="G39" s="209">
        <f t="shared" ref="G39:M39" si="20">F39*G9</f>
        <v>1164.2695852899999</v>
      </c>
      <c r="H39" s="209">
        <f t="shared" si="20"/>
        <v>1221.3187949692099</v>
      </c>
      <c r="I39" s="209">
        <f t="shared" si="20"/>
        <v>1281.163415922701</v>
      </c>
      <c r="J39" s="209">
        <f t="shared" si="20"/>
        <v>1343.9404233029134</v>
      </c>
      <c r="K39" s="209">
        <f t="shared" si="20"/>
        <v>1409.793504044756</v>
      </c>
      <c r="L39" s="209">
        <f t="shared" si="20"/>
        <v>1478.873385742949</v>
      </c>
      <c r="M39" s="209">
        <f t="shared" si="20"/>
        <v>1551.3381816443534</v>
      </c>
      <c r="N39" s="158">
        <f t="shared" ref="N39:S39" si="21">N38*N37</f>
        <v>0</v>
      </c>
      <c r="O39" s="158">
        <f t="shared" si="21"/>
        <v>0</v>
      </c>
      <c r="P39" s="158">
        <f t="shared" si="21"/>
        <v>0</v>
      </c>
      <c r="Q39" s="158">
        <f t="shared" si="21"/>
        <v>0</v>
      </c>
      <c r="R39" s="158">
        <f t="shared" si="21"/>
        <v>0</v>
      </c>
      <c r="S39" s="158">
        <f t="shared" si="21"/>
        <v>0</v>
      </c>
    </row>
    <row r="40" spans="2:19" ht="28.5" x14ac:dyDescent="0.25">
      <c r="B40" s="156" t="s">
        <v>195</v>
      </c>
      <c r="C40" s="157" t="s">
        <v>8</v>
      </c>
      <c r="D40" s="209">
        <v>0</v>
      </c>
      <c r="E40" s="209">
        <f t="shared" ref="E40:S40" si="22">D40*D10</f>
        <v>0</v>
      </c>
      <c r="F40" s="209">
        <f t="shared" si="22"/>
        <v>0</v>
      </c>
      <c r="G40" s="209">
        <f t="shared" si="22"/>
        <v>0</v>
      </c>
      <c r="H40" s="209">
        <f t="shared" si="22"/>
        <v>0</v>
      </c>
      <c r="I40" s="209">
        <f t="shared" si="22"/>
        <v>0</v>
      </c>
      <c r="J40" s="209">
        <f t="shared" si="22"/>
        <v>0</v>
      </c>
      <c r="K40" s="209">
        <f t="shared" si="22"/>
        <v>0</v>
      </c>
      <c r="L40" s="209">
        <f t="shared" si="22"/>
        <v>0</v>
      </c>
      <c r="M40" s="209">
        <f t="shared" si="22"/>
        <v>0</v>
      </c>
      <c r="N40" s="158">
        <f t="shared" si="22"/>
        <v>0</v>
      </c>
      <c r="O40" s="158">
        <f t="shared" si="22"/>
        <v>0</v>
      </c>
      <c r="P40" s="158">
        <f t="shared" si="22"/>
        <v>0</v>
      </c>
      <c r="Q40" s="158">
        <f t="shared" si="22"/>
        <v>0</v>
      </c>
      <c r="R40" s="158">
        <f t="shared" si="22"/>
        <v>0</v>
      </c>
      <c r="S40" s="158">
        <f t="shared" si="22"/>
        <v>0</v>
      </c>
    </row>
    <row r="43" spans="2:19" ht="15.75" x14ac:dyDescent="0.25">
      <c r="B43" s="43" t="s">
        <v>347</v>
      </c>
    </row>
    <row r="45" spans="2:19" x14ac:dyDescent="0.25">
      <c r="B45" s="142" t="s">
        <v>0</v>
      </c>
      <c r="C45" s="142" t="s">
        <v>1</v>
      </c>
      <c r="D45" s="142">
        <v>2025</v>
      </c>
      <c r="E45" s="142">
        <v>2026</v>
      </c>
      <c r="F45" s="142">
        <v>2027</v>
      </c>
      <c r="G45" s="142">
        <v>2028</v>
      </c>
      <c r="H45" s="142">
        <v>2029</v>
      </c>
      <c r="I45" s="142">
        <v>2030</v>
      </c>
      <c r="J45" s="142">
        <v>2031</v>
      </c>
      <c r="K45" s="142">
        <v>2032</v>
      </c>
      <c r="L45" s="142">
        <v>2033</v>
      </c>
      <c r="M45" s="142">
        <v>2034</v>
      </c>
      <c r="N45" s="142">
        <v>2034</v>
      </c>
      <c r="O45" s="142">
        <v>2035</v>
      </c>
      <c r="P45" s="142">
        <v>2036</v>
      </c>
      <c r="Q45" s="142">
        <v>2037</v>
      </c>
      <c r="R45" s="142">
        <v>2038</v>
      </c>
      <c r="S45" s="142">
        <v>2039</v>
      </c>
    </row>
    <row r="46" spans="2:19" x14ac:dyDescent="0.25">
      <c r="B46" s="379" t="s">
        <v>333</v>
      </c>
      <c r="C46" s="146" t="s">
        <v>8</v>
      </c>
      <c r="D46" s="161">
        <v>47901.99</v>
      </c>
      <c r="E46" s="161">
        <v>4611.84</v>
      </c>
      <c r="F46" s="161">
        <f t="shared" ref="F46:M46" si="23">E46*F11</f>
        <v>4796.3136000000004</v>
      </c>
      <c r="G46" s="161">
        <f t="shared" si="23"/>
        <v>4988.1661440000007</v>
      </c>
      <c r="H46" s="161">
        <f t="shared" si="23"/>
        <v>5187.6927897600008</v>
      </c>
      <c r="I46" s="161">
        <f t="shared" si="23"/>
        <v>5395.2005013504013</v>
      </c>
      <c r="J46" s="161">
        <f t="shared" si="23"/>
        <v>5611.0085214044175</v>
      </c>
      <c r="K46" s="161">
        <f t="shared" si="23"/>
        <v>5835.4488622605941</v>
      </c>
      <c r="L46" s="161">
        <f t="shared" si="23"/>
        <v>6068.8668167510177</v>
      </c>
      <c r="M46" s="161">
        <f t="shared" si="23"/>
        <v>6311.6214894210589</v>
      </c>
      <c r="N46" s="161">
        <f t="shared" ref="N46:S46" si="24">M46*M11</f>
        <v>6564.086348997901</v>
      </c>
      <c r="O46" s="161">
        <f t="shared" si="24"/>
        <v>6826.649802957817</v>
      </c>
      <c r="P46" s="161">
        <f t="shared" si="24"/>
        <v>7099.7157950761302</v>
      </c>
      <c r="Q46" s="161">
        <f t="shared" si="24"/>
        <v>7383.704426879176</v>
      </c>
      <c r="R46" s="161">
        <f t="shared" si="24"/>
        <v>7679.0526039543429</v>
      </c>
      <c r="S46" s="161">
        <f t="shared" si="24"/>
        <v>7986.2147081125167</v>
      </c>
    </row>
    <row r="47" spans="2:19" hidden="1" x14ac:dyDescent="0.25">
      <c r="B47" s="160" t="s">
        <v>261</v>
      </c>
      <c r="C47" s="146" t="s">
        <v>8</v>
      </c>
      <c r="D47" s="161">
        <v>10044.83</v>
      </c>
      <c r="E47" s="161"/>
      <c r="F47" s="161"/>
      <c r="G47" s="161"/>
      <c r="H47" s="161"/>
      <c r="I47" s="161"/>
      <c r="J47" s="161"/>
      <c r="K47" s="161"/>
      <c r="L47" s="161"/>
      <c r="M47" s="161"/>
      <c r="N47" s="161">
        <f t="shared" ref="N47:S47" si="25">M47*M11</f>
        <v>0</v>
      </c>
      <c r="O47" s="161">
        <f t="shared" si="25"/>
        <v>0</v>
      </c>
      <c r="P47" s="161">
        <f t="shared" si="25"/>
        <v>0</v>
      </c>
      <c r="Q47" s="161">
        <f t="shared" si="25"/>
        <v>0</v>
      </c>
      <c r="R47" s="161">
        <f t="shared" si="25"/>
        <v>0</v>
      </c>
      <c r="S47" s="161">
        <f t="shared" si="25"/>
        <v>0</v>
      </c>
    </row>
    <row r="48" spans="2:19" hidden="1" x14ac:dyDescent="0.25">
      <c r="B48" s="160" t="s">
        <v>22</v>
      </c>
      <c r="C48" s="146" t="s">
        <v>8</v>
      </c>
      <c r="D48" s="161">
        <v>2035.15</v>
      </c>
      <c r="E48" s="161"/>
      <c r="F48" s="161"/>
      <c r="G48" s="161"/>
      <c r="H48" s="161"/>
      <c r="I48" s="161"/>
      <c r="J48" s="161"/>
      <c r="K48" s="161"/>
      <c r="L48" s="161"/>
      <c r="M48" s="161"/>
      <c r="N48" s="161">
        <f t="shared" ref="N48:S48" si="26">M48*M11</f>
        <v>0</v>
      </c>
      <c r="O48" s="161">
        <f t="shared" si="26"/>
        <v>0</v>
      </c>
      <c r="P48" s="161">
        <f t="shared" si="26"/>
        <v>0</v>
      </c>
      <c r="Q48" s="161">
        <f t="shared" si="26"/>
        <v>0</v>
      </c>
      <c r="R48" s="161">
        <f t="shared" si="26"/>
        <v>0</v>
      </c>
      <c r="S48" s="161">
        <f t="shared" si="26"/>
        <v>0</v>
      </c>
    </row>
    <row r="49" spans="2:19" hidden="1" x14ac:dyDescent="0.25">
      <c r="B49" s="160" t="s">
        <v>196</v>
      </c>
      <c r="C49" s="146" t="s">
        <v>8</v>
      </c>
      <c r="D49" s="161">
        <v>25132.880000000001</v>
      </c>
      <c r="E49" s="161"/>
      <c r="F49" s="161"/>
      <c r="G49" s="161"/>
      <c r="H49" s="161"/>
      <c r="I49" s="161"/>
      <c r="J49" s="161"/>
      <c r="K49" s="161"/>
      <c r="L49" s="161"/>
      <c r="M49" s="161"/>
      <c r="N49" s="161">
        <f t="shared" ref="N49:S49" si="27">M49*M11</f>
        <v>0</v>
      </c>
      <c r="O49" s="161">
        <f t="shared" si="27"/>
        <v>0</v>
      </c>
      <c r="P49" s="161">
        <f t="shared" si="27"/>
        <v>0</v>
      </c>
      <c r="Q49" s="161">
        <f t="shared" si="27"/>
        <v>0</v>
      </c>
      <c r="R49" s="161">
        <f t="shared" si="27"/>
        <v>0</v>
      </c>
      <c r="S49" s="161">
        <f t="shared" si="27"/>
        <v>0</v>
      </c>
    </row>
    <row r="50" spans="2:19" hidden="1" x14ac:dyDescent="0.25">
      <c r="B50" s="160" t="s">
        <v>197</v>
      </c>
      <c r="C50" s="146" t="s">
        <v>8</v>
      </c>
      <c r="D50" s="161">
        <v>10370.84</v>
      </c>
      <c r="E50" s="161"/>
      <c r="F50" s="161"/>
      <c r="G50" s="161"/>
      <c r="H50" s="161"/>
      <c r="I50" s="161"/>
      <c r="J50" s="161"/>
      <c r="K50" s="161"/>
      <c r="L50" s="161"/>
      <c r="M50" s="161"/>
      <c r="N50" s="161">
        <f t="shared" ref="N50:S50" si="28">M50*M11</f>
        <v>0</v>
      </c>
      <c r="O50" s="161">
        <f t="shared" si="28"/>
        <v>0</v>
      </c>
      <c r="P50" s="161">
        <f t="shared" si="28"/>
        <v>0</v>
      </c>
      <c r="Q50" s="161">
        <f t="shared" si="28"/>
        <v>0</v>
      </c>
      <c r="R50" s="161">
        <f t="shared" si="28"/>
        <v>0</v>
      </c>
      <c r="S50" s="161">
        <f t="shared" si="28"/>
        <v>0</v>
      </c>
    </row>
    <row r="51" spans="2:19" hidden="1" x14ac:dyDescent="0.25">
      <c r="B51" s="160" t="s">
        <v>198</v>
      </c>
      <c r="C51" s="146" t="s">
        <v>8</v>
      </c>
      <c r="D51" s="161">
        <v>19129.310000000001</v>
      </c>
      <c r="E51" s="161"/>
      <c r="F51" s="161"/>
      <c r="G51" s="161"/>
      <c r="H51" s="161"/>
      <c r="I51" s="161"/>
      <c r="J51" s="161"/>
      <c r="K51" s="161"/>
      <c r="L51" s="161"/>
      <c r="M51" s="161"/>
      <c r="N51" s="161">
        <f t="shared" ref="N51:S51" si="29">M51*M11</f>
        <v>0</v>
      </c>
      <c r="O51" s="161">
        <f t="shared" si="29"/>
        <v>0</v>
      </c>
      <c r="P51" s="161">
        <f t="shared" si="29"/>
        <v>0</v>
      </c>
      <c r="Q51" s="161">
        <f t="shared" si="29"/>
        <v>0</v>
      </c>
      <c r="R51" s="161">
        <f t="shared" si="29"/>
        <v>0</v>
      </c>
      <c r="S51" s="161">
        <f t="shared" si="29"/>
        <v>0</v>
      </c>
    </row>
    <row r="53" spans="2:19" ht="15.75" x14ac:dyDescent="0.25">
      <c r="B53" s="43" t="s">
        <v>348</v>
      </c>
    </row>
    <row r="55" spans="2:19" x14ac:dyDescent="0.25">
      <c r="B55" s="142" t="s">
        <v>0</v>
      </c>
      <c r="C55" s="142" t="s">
        <v>1</v>
      </c>
      <c r="D55" s="142">
        <v>2025</v>
      </c>
      <c r="E55" s="142">
        <v>2026</v>
      </c>
      <c r="F55" s="142">
        <v>2027</v>
      </c>
      <c r="G55" s="142">
        <v>2028</v>
      </c>
      <c r="H55" s="142">
        <v>2029</v>
      </c>
      <c r="I55" s="142">
        <v>2030</v>
      </c>
      <c r="J55" s="142">
        <v>2031</v>
      </c>
      <c r="K55" s="142">
        <v>2032</v>
      </c>
      <c r="L55" s="142">
        <v>2033</v>
      </c>
      <c r="M55" s="142">
        <v>2034</v>
      </c>
      <c r="N55" s="142">
        <v>2034</v>
      </c>
      <c r="O55" s="142">
        <v>2035</v>
      </c>
      <c r="P55" s="142">
        <v>2036</v>
      </c>
      <c r="Q55" s="142">
        <v>2037</v>
      </c>
      <c r="R55" s="142">
        <v>2038</v>
      </c>
      <c r="S55" s="142">
        <v>2039</v>
      </c>
    </row>
    <row r="56" spans="2:19" x14ac:dyDescent="0.25">
      <c r="B56" s="162" t="s">
        <v>14</v>
      </c>
      <c r="C56" s="146" t="s">
        <v>8</v>
      </c>
      <c r="D56" s="163">
        <f>D46*0.302</f>
        <v>14466.400979999999</v>
      </c>
      <c r="E56" s="163">
        <v>1063.56</v>
      </c>
      <c r="F56" s="163">
        <f t="shared" ref="F56:S56" si="30">E56*E11</f>
        <v>1117.8015599999999</v>
      </c>
      <c r="G56" s="163">
        <f t="shared" si="30"/>
        <v>1162.5136223999998</v>
      </c>
      <c r="H56" s="163">
        <f t="shared" si="30"/>
        <v>1209.0141672959999</v>
      </c>
      <c r="I56" s="163">
        <f t="shared" si="30"/>
        <v>1257.3747339878398</v>
      </c>
      <c r="J56" s="163">
        <f t="shared" si="30"/>
        <v>1307.6697233473535</v>
      </c>
      <c r="K56" s="163">
        <f t="shared" si="30"/>
        <v>1359.9765122812478</v>
      </c>
      <c r="L56" s="163">
        <f t="shared" si="30"/>
        <v>1414.3755727724977</v>
      </c>
      <c r="M56" s="163">
        <f t="shared" si="30"/>
        <v>1470.9505956833975</v>
      </c>
      <c r="N56" s="163">
        <f t="shared" si="30"/>
        <v>1529.7886195107335</v>
      </c>
      <c r="O56" s="163">
        <f t="shared" si="30"/>
        <v>1590.980164291163</v>
      </c>
      <c r="P56" s="163">
        <f t="shared" si="30"/>
        <v>1654.6193708628095</v>
      </c>
      <c r="Q56" s="163">
        <f t="shared" si="30"/>
        <v>1720.8041456973219</v>
      </c>
      <c r="R56" s="163">
        <f t="shared" si="30"/>
        <v>1789.636311525215</v>
      </c>
      <c r="S56" s="163">
        <f t="shared" si="30"/>
        <v>1861.2217639862236</v>
      </c>
    </row>
    <row r="57" spans="2:19" x14ac:dyDescent="0.25">
      <c r="B57" s="160" t="s">
        <v>305</v>
      </c>
      <c r="C57" s="146" t="s">
        <v>8</v>
      </c>
      <c r="D57" s="163">
        <v>33911.339999999997</v>
      </c>
      <c r="E57" s="163">
        <v>0</v>
      </c>
      <c r="F57" s="163">
        <f t="shared" ref="F57:S58" si="31">E57</f>
        <v>0</v>
      </c>
      <c r="G57" s="163">
        <f t="shared" si="31"/>
        <v>0</v>
      </c>
      <c r="H57" s="163">
        <f t="shared" si="31"/>
        <v>0</v>
      </c>
      <c r="I57" s="163">
        <f t="shared" si="31"/>
        <v>0</v>
      </c>
      <c r="J57" s="163">
        <f t="shared" si="31"/>
        <v>0</v>
      </c>
      <c r="K57" s="163">
        <f t="shared" si="31"/>
        <v>0</v>
      </c>
      <c r="L57" s="163">
        <f t="shared" si="31"/>
        <v>0</v>
      </c>
      <c r="M57" s="163">
        <f t="shared" si="31"/>
        <v>0</v>
      </c>
      <c r="N57" s="163">
        <f t="shared" si="31"/>
        <v>0</v>
      </c>
      <c r="O57" s="163">
        <f t="shared" si="31"/>
        <v>0</v>
      </c>
      <c r="P57" s="163">
        <f t="shared" si="31"/>
        <v>0</v>
      </c>
      <c r="Q57" s="163">
        <f t="shared" si="31"/>
        <v>0</v>
      </c>
      <c r="R57" s="163">
        <f t="shared" si="31"/>
        <v>0</v>
      </c>
      <c r="S57" s="163">
        <f t="shared" si="31"/>
        <v>0</v>
      </c>
    </row>
    <row r="58" spans="2:19" x14ac:dyDescent="0.25">
      <c r="B58" s="162" t="s">
        <v>199</v>
      </c>
      <c r="C58" s="146" t="s">
        <v>8</v>
      </c>
      <c r="D58" s="163">
        <v>0</v>
      </c>
      <c r="E58" s="163">
        <f>D58</f>
        <v>0</v>
      </c>
      <c r="F58" s="163">
        <f t="shared" si="31"/>
        <v>0</v>
      </c>
      <c r="G58" s="163">
        <f t="shared" si="31"/>
        <v>0</v>
      </c>
      <c r="H58" s="163">
        <f t="shared" si="31"/>
        <v>0</v>
      </c>
      <c r="I58" s="163">
        <f t="shared" si="31"/>
        <v>0</v>
      </c>
      <c r="J58" s="163">
        <f t="shared" si="31"/>
        <v>0</v>
      </c>
      <c r="K58" s="163">
        <f t="shared" si="31"/>
        <v>0</v>
      </c>
      <c r="L58" s="163">
        <f t="shared" si="31"/>
        <v>0</v>
      </c>
      <c r="M58" s="163">
        <f t="shared" si="31"/>
        <v>0</v>
      </c>
      <c r="N58" s="163">
        <f t="shared" si="31"/>
        <v>0</v>
      </c>
      <c r="O58" s="163">
        <f t="shared" si="31"/>
        <v>0</v>
      </c>
      <c r="P58" s="163">
        <f t="shared" si="31"/>
        <v>0</v>
      </c>
      <c r="Q58" s="163">
        <f t="shared" si="31"/>
        <v>0</v>
      </c>
      <c r="R58" s="163">
        <f t="shared" si="31"/>
        <v>0</v>
      </c>
      <c r="S58" s="163">
        <f t="shared" si="31"/>
        <v>0</v>
      </c>
    </row>
    <row r="59" spans="2:19" x14ac:dyDescent="0.25">
      <c r="B59" s="160" t="s">
        <v>334</v>
      </c>
      <c r="C59" s="146" t="s">
        <v>8</v>
      </c>
      <c r="D59" s="163">
        <v>0</v>
      </c>
      <c r="E59" s="163">
        <f>19+131.55</f>
        <v>150.55000000000001</v>
      </c>
      <c r="F59" s="163">
        <f t="shared" ref="F59:S59" si="32">E59*F11</f>
        <v>156.57200000000003</v>
      </c>
      <c r="G59" s="163">
        <f t="shared" si="32"/>
        <v>162.83488000000003</v>
      </c>
      <c r="H59" s="163">
        <f t="shared" si="32"/>
        <v>169.34827520000005</v>
      </c>
      <c r="I59" s="163">
        <f t="shared" si="32"/>
        <v>176.12220620800005</v>
      </c>
      <c r="J59" s="163">
        <f t="shared" si="32"/>
        <v>183.16709445632006</v>
      </c>
      <c r="K59" s="163">
        <f t="shared" si="32"/>
        <v>190.49377823457286</v>
      </c>
      <c r="L59" s="163">
        <f t="shared" si="32"/>
        <v>198.11352936395579</v>
      </c>
      <c r="M59" s="163">
        <f t="shared" si="32"/>
        <v>206.03807053851403</v>
      </c>
      <c r="N59" s="163">
        <f t="shared" si="32"/>
        <v>214.27959336005461</v>
      </c>
      <c r="O59" s="163">
        <f t="shared" si="32"/>
        <v>222.85077709445679</v>
      </c>
      <c r="P59" s="163">
        <f t="shared" si="32"/>
        <v>231.76480817823506</v>
      </c>
      <c r="Q59" s="163">
        <f t="shared" si="32"/>
        <v>241.03540050536446</v>
      </c>
      <c r="R59" s="163">
        <f t="shared" si="32"/>
        <v>250.67681652557906</v>
      </c>
      <c r="S59" s="163">
        <f t="shared" si="32"/>
        <v>0</v>
      </c>
    </row>
    <row r="60" spans="2:19" ht="30" x14ac:dyDescent="0.25">
      <c r="B60" s="160" t="s">
        <v>200</v>
      </c>
      <c r="C60" s="146" t="s">
        <v>8</v>
      </c>
      <c r="D60" s="148" t="e">
        <f>#REF!</f>
        <v>#REF!</v>
      </c>
      <c r="E60" s="148" t="e">
        <f>#REF!</f>
        <v>#REF!</v>
      </c>
      <c r="F60" s="148" t="e">
        <f>#REF!</f>
        <v>#REF!</v>
      </c>
      <c r="G60" s="148" t="e">
        <f>#REF!</f>
        <v>#REF!</v>
      </c>
      <c r="H60" s="148" t="e">
        <f>#REF!</f>
        <v>#REF!</v>
      </c>
      <c r="I60" s="148" t="e">
        <f>#REF!</f>
        <v>#REF!</v>
      </c>
      <c r="J60" s="148" t="e">
        <f>#REF!</f>
        <v>#REF!</v>
      </c>
      <c r="K60" s="148" t="e">
        <f>#REF!</f>
        <v>#REF!</v>
      </c>
      <c r="L60" s="148" t="e">
        <f>#REF!</f>
        <v>#REF!</v>
      </c>
      <c r="M60" s="148" t="e">
        <f>#REF!</f>
        <v>#REF!</v>
      </c>
      <c r="N60" s="148" t="e">
        <f>#REF!</f>
        <v>#REF!</v>
      </c>
      <c r="O60" s="148" t="e">
        <f>#REF!</f>
        <v>#REF!</v>
      </c>
      <c r="P60" s="148" t="e">
        <f>#REF!</f>
        <v>#REF!</v>
      </c>
      <c r="Q60" s="148" t="e">
        <f>#REF!</f>
        <v>#REF!</v>
      </c>
      <c r="R60" s="148" t="e">
        <f>#REF!</f>
        <v>#REF!</v>
      </c>
      <c r="S60" s="148" t="e">
        <f>#REF!</f>
        <v>#REF!</v>
      </c>
    </row>
    <row r="62" spans="2:19" ht="15.75" x14ac:dyDescent="0.25">
      <c r="B62" s="43" t="s">
        <v>349</v>
      </c>
    </row>
    <row r="63" spans="2:19" x14ac:dyDescent="0.25">
      <c r="D63" s="164"/>
      <c r="E63" s="164"/>
      <c r="F63" s="164"/>
      <c r="G63" s="164"/>
    </row>
    <row r="64" spans="2:19" x14ac:dyDescent="0.25">
      <c r="B64" s="142" t="s">
        <v>0</v>
      </c>
      <c r="C64" s="142" t="s">
        <v>1</v>
      </c>
      <c r="D64" s="142">
        <v>2025</v>
      </c>
      <c r="E64" s="142">
        <v>2026</v>
      </c>
      <c r="F64" s="142">
        <v>2027</v>
      </c>
      <c r="G64" s="142">
        <v>2028</v>
      </c>
      <c r="H64" s="142">
        <v>2029</v>
      </c>
      <c r="I64" s="142">
        <v>2030</v>
      </c>
      <c r="J64" s="142">
        <v>2031</v>
      </c>
      <c r="K64" s="142">
        <v>2032</v>
      </c>
      <c r="L64" s="142">
        <v>2033</v>
      </c>
      <c r="M64" s="142">
        <v>2034</v>
      </c>
      <c r="N64" s="142">
        <v>2034</v>
      </c>
      <c r="O64" s="142">
        <v>2035</v>
      </c>
      <c r="P64" s="142">
        <v>2036</v>
      </c>
      <c r="Q64" s="142">
        <v>2037</v>
      </c>
      <c r="R64" s="142">
        <v>2038</v>
      </c>
      <c r="S64" s="142">
        <v>2039</v>
      </c>
    </row>
    <row r="65" spans="2:19" s="165" customFormat="1" ht="14.25" x14ac:dyDescent="0.2">
      <c r="B65" s="343" t="s">
        <v>351</v>
      </c>
      <c r="C65" s="166" t="s">
        <v>8</v>
      </c>
      <c r="D65" s="210" t="e">
        <f>D66+D70+D77+D84+D85+D83</f>
        <v>#REF!</v>
      </c>
      <c r="E65" s="210" t="e">
        <f>E66+E70+E77+E84+E85+E83+E86</f>
        <v>#REF!</v>
      </c>
      <c r="F65" s="210" t="e">
        <f t="shared" ref="F65:M65" si="33">F66+F70+F77+F84+F85+F83</f>
        <v>#REF!</v>
      </c>
      <c r="G65" s="210" t="e">
        <f t="shared" si="33"/>
        <v>#REF!</v>
      </c>
      <c r="H65" s="210" t="e">
        <f t="shared" si="33"/>
        <v>#REF!</v>
      </c>
      <c r="I65" s="210" t="e">
        <f t="shared" si="33"/>
        <v>#REF!</v>
      </c>
      <c r="J65" s="210" t="e">
        <f t="shared" si="33"/>
        <v>#REF!</v>
      </c>
      <c r="K65" s="210" t="e">
        <f t="shared" si="33"/>
        <v>#REF!</v>
      </c>
      <c r="L65" s="210" t="e">
        <f t="shared" si="33"/>
        <v>#REF!</v>
      </c>
      <c r="M65" s="210" t="e">
        <f t="shared" si="33"/>
        <v>#REF!</v>
      </c>
      <c r="N65" s="210" t="e">
        <f>N66+N70+N77+#REF!+N84+N85</f>
        <v>#REF!</v>
      </c>
      <c r="O65" s="210" t="e">
        <f>O66+O70+O77+#REF!+O84+O85</f>
        <v>#REF!</v>
      </c>
      <c r="P65" s="210" t="e">
        <f>P66+P70+P77+#REF!+P84+P85</f>
        <v>#REF!</v>
      </c>
      <c r="Q65" s="210" t="e">
        <f>Q66+Q70+Q77+#REF!+Q84+Q85</f>
        <v>#REF!</v>
      </c>
      <c r="R65" s="210" t="e">
        <f>R66+R70+R77+#REF!+R84+R85</f>
        <v>#REF!</v>
      </c>
      <c r="S65" s="210" t="e">
        <f>S66+S70+S77+#REF!+S84+S85</f>
        <v>#REF!</v>
      </c>
    </row>
    <row r="66" spans="2:19" s="165" customFormat="1" ht="28.5" x14ac:dyDescent="0.2">
      <c r="B66" s="167" t="s">
        <v>16</v>
      </c>
      <c r="C66" s="144"/>
      <c r="D66" s="208" t="e">
        <f>D67+D69+#REF!+D68</f>
        <v>#REF!</v>
      </c>
      <c r="E66" s="208">
        <f>E67+E69+E68</f>
        <v>7700.1299999999992</v>
      </c>
      <c r="F66" s="208">
        <f t="shared" ref="F66:M66" si="34">F67+F69+F68</f>
        <v>8338.0233220000009</v>
      </c>
      <c r="G66" s="208">
        <f t="shared" si="34"/>
        <v>8982.2237672292013</v>
      </c>
      <c r="H66" s="208">
        <f t="shared" si="34"/>
        <v>9677.2180381546514</v>
      </c>
      <c r="I66" s="208">
        <f t="shared" si="34"/>
        <v>10427.064037352075</v>
      </c>
      <c r="J66" s="208">
        <f t="shared" si="34"/>
        <v>11236.146535440923</v>
      </c>
      <c r="K66" s="208">
        <f t="shared" si="34"/>
        <v>12109.203634933228</v>
      </c>
      <c r="L66" s="208">
        <f t="shared" si="34"/>
        <v>13051.355383311922</v>
      </c>
      <c r="M66" s="208">
        <f t="shared" si="34"/>
        <v>14068.134710214956</v>
      </c>
      <c r="N66" s="208" t="e">
        <f>N67+N69+#REF!+N68</f>
        <v>#REF!</v>
      </c>
      <c r="O66" s="208" t="e">
        <f>O67+O69+#REF!+O68</f>
        <v>#REF!</v>
      </c>
      <c r="P66" s="208" t="e">
        <f>P67+P69+#REF!+P68</f>
        <v>#REF!</v>
      </c>
      <c r="Q66" s="208" t="e">
        <f>Q67+Q69+#REF!+Q68</f>
        <v>#REF!</v>
      </c>
      <c r="R66" s="208" t="e">
        <f>R67+R69+#REF!+R68</f>
        <v>#REF!</v>
      </c>
      <c r="S66" s="208" t="e">
        <f>S67+S69+#REF!+S68</f>
        <v>#REF!</v>
      </c>
    </row>
    <row r="67" spans="2:19" x14ac:dyDescent="0.25">
      <c r="B67" s="168" t="str">
        <f>B35</f>
        <v xml:space="preserve">Расход на природный газ </v>
      </c>
      <c r="C67" s="144" t="s">
        <v>8</v>
      </c>
      <c r="D67" s="170">
        <f>D30</f>
        <v>542246.78</v>
      </c>
      <c r="E67" s="170">
        <f>E35</f>
        <v>6682.82</v>
      </c>
      <c r="F67" s="170">
        <f t="shared" ref="F67:M67" si="35">F35</f>
        <v>7228.1381120000005</v>
      </c>
      <c r="G67" s="170">
        <f t="shared" si="35"/>
        <v>7817.9541819392007</v>
      </c>
      <c r="H67" s="170">
        <f t="shared" si="35"/>
        <v>8455.8992431854422</v>
      </c>
      <c r="I67" s="170">
        <f t="shared" si="35"/>
        <v>9145.9006214293731</v>
      </c>
      <c r="J67" s="170">
        <f t="shared" si="35"/>
        <v>9892.2061121380102</v>
      </c>
      <c r="K67" s="170">
        <f t="shared" si="35"/>
        <v>10699.410130888473</v>
      </c>
      <c r="L67" s="170">
        <f t="shared" si="35"/>
        <v>11572.481997568973</v>
      </c>
      <c r="M67" s="170">
        <f t="shared" si="35"/>
        <v>12516.796528570603</v>
      </c>
      <c r="N67" s="170">
        <f t="shared" ref="N67:S68" si="36">N30</f>
        <v>168.26159999999999</v>
      </c>
      <c r="O67" s="170">
        <f t="shared" si="36"/>
        <v>174.992064</v>
      </c>
      <c r="P67" s="170">
        <f t="shared" si="36"/>
        <v>181.99174656</v>
      </c>
      <c r="Q67" s="170">
        <f t="shared" si="36"/>
        <v>189.27141642239999</v>
      </c>
      <c r="R67" s="170">
        <f t="shared" si="36"/>
        <v>196.84227307929601</v>
      </c>
      <c r="S67" s="170">
        <f t="shared" si="36"/>
        <v>204.71596400246784</v>
      </c>
    </row>
    <row r="68" spans="2:19" ht="30" x14ac:dyDescent="0.25">
      <c r="B68" s="168" t="str">
        <f>B39</f>
        <v>Расходы на электроэнергию на технологические цели</v>
      </c>
      <c r="C68" s="144" t="s">
        <v>8</v>
      </c>
      <c r="D68" s="170">
        <f>D31</f>
        <v>153963.71</v>
      </c>
      <c r="E68" s="170">
        <f>E39</f>
        <v>1017.31</v>
      </c>
      <c r="F68" s="170">
        <f t="shared" ref="F68:M68" si="37">F39</f>
        <v>1109.8852099999999</v>
      </c>
      <c r="G68" s="170">
        <f t="shared" si="37"/>
        <v>1164.2695852899999</v>
      </c>
      <c r="H68" s="170">
        <f t="shared" si="37"/>
        <v>1221.3187949692099</v>
      </c>
      <c r="I68" s="170">
        <f t="shared" si="37"/>
        <v>1281.163415922701</v>
      </c>
      <c r="J68" s="170">
        <f t="shared" si="37"/>
        <v>1343.9404233029134</v>
      </c>
      <c r="K68" s="170">
        <f t="shared" si="37"/>
        <v>1409.793504044756</v>
      </c>
      <c r="L68" s="170">
        <f t="shared" si="37"/>
        <v>1478.873385742949</v>
      </c>
      <c r="M68" s="170">
        <f t="shared" si="37"/>
        <v>1551.3381816443534</v>
      </c>
      <c r="N68" s="170">
        <f t="shared" si="36"/>
        <v>1075.949635708974</v>
      </c>
      <c r="O68" s="170">
        <f t="shared" si="36"/>
        <v>1118.987621137333</v>
      </c>
      <c r="P68" s="170">
        <f t="shared" si="36"/>
        <v>1163.7471259828264</v>
      </c>
      <c r="Q68" s="170">
        <f t="shared" si="36"/>
        <v>1210.2970110221395</v>
      </c>
      <c r="R68" s="170">
        <f t="shared" si="36"/>
        <v>1258.7088914630251</v>
      </c>
      <c r="S68" s="170">
        <f t="shared" si="36"/>
        <v>1309.0572471215462</v>
      </c>
    </row>
    <row r="69" spans="2:19" ht="30" x14ac:dyDescent="0.25">
      <c r="B69" s="168" t="str">
        <f>B40</f>
        <v>Расходы на воду и стоки на технологические цели</v>
      </c>
      <c r="C69" s="144" t="s">
        <v>8</v>
      </c>
      <c r="D69" s="170">
        <f t="shared" ref="D69:S69" si="38">D39</f>
        <v>10051.98</v>
      </c>
      <c r="E69" s="170">
        <f t="shared" ref="E69:M69" si="39">E37</f>
        <v>0</v>
      </c>
      <c r="F69" s="170">
        <f t="shared" si="39"/>
        <v>0</v>
      </c>
      <c r="G69" s="170">
        <f t="shared" si="39"/>
        <v>0</v>
      </c>
      <c r="H69" s="170">
        <f t="shared" si="39"/>
        <v>0</v>
      </c>
      <c r="I69" s="170">
        <f t="shared" si="39"/>
        <v>0</v>
      </c>
      <c r="J69" s="170">
        <f t="shared" si="39"/>
        <v>0</v>
      </c>
      <c r="K69" s="170">
        <f t="shared" si="39"/>
        <v>0</v>
      </c>
      <c r="L69" s="170">
        <f t="shared" si="39"/>
        <v>0</v>
      </c>
      <c r="M69" s="170">
        <f t="shared" si="39"/>
        <v>0</v>
      </c>
      <c r="N69" s="169">
        <f t="shared" si="38"/>
        <v>0</v>
      </c>
      <c r="O69" s="169">
        <f t="shared" si="38"/>
        <v>0</v>
      </c>
      <c r="P69" s="169">
        <f t="shared" si="38"/>
        <v>0</v>
      </c>
      <c r="Q69" s="169">
        <f t="shared" si="38"/>
        <v>0</v>
      </c>
      <c r="R69" s="169">
        <f t="shared" si="38"/>
        <v>0</v>
      </c>
      <c r="S69" s="169">
        <f t="shared" si="38"/>
        <v>0</v>
      </c>
    </row>
    <row r="70" spans="2:19" x14ac:dyDescent="0.25">
      <c r="B70" s="167" t="s">
        <v>201</v>
      </c>
      <c r="C70" s="144"/>
      <c r="D70" s="208">
        <f t="shared" ref="D70:S70" si="40">SUM(D71:D76)</f>
        <v>114615</v>
      </c>
      <c r="E70" s="208">
        <f t="shared" si="40"/>
        <v>4611.84</v>
      </c>
      <c r="F70" s="208">
        <f t="shared" si="40"/>
        <v>4796.3136000000004</v>
      </c>
      <c r="G70" s="208">
        <f t="shared" si="40"/>
        <v>4988.1661440000007</v>
      </c>
      <c r="H70" s="208">
        <f t="shared" si="40"/>
        <v>5187.6927897600008</v>
      </c>
      <c r="I70" s="208">
        <f t="shared" si="40"/>
        <v>5395.2005013504013</v>
      </c>
      <c r="J70" s="208">
        <f t="shared" si="40"/>
        <v>5611.0085214044175</v>
      </c>
      <c r="K70" s="208">
        <f t="shared" si="40"/>
        <v>5835.4488622605941</v>
      </c>
      <c r="L70" s="208">
        <f t="shared" si="40"/>
        <v>6068.8668167510177</v>
      </c>
      <c r="M70" s="208">
        <f t="shared" si="40"/>
        <v>6311.6214894210589</v>
      </c>
      <c r="N70" s="208">
        <f t="shared" si="40"/>
        <v>6564.086348997901</v>
      </c>
      <c r="O70" s="208">
        <f t="shared" si="40"/>
        <v>6826.649802957817</v>
      </c>
      <c r="P70" s="208">
        <f t="shared" si="40"/>
        <v>7099.7157950761302</v>
      </c>
      <c r="Q70" s="208">
        <f t="shared" si="40"/>
        <v>7383.704426879176</v>
      </c>
      <c r="R70" s="208">
        <f t="shared" si="40"/>
        <v>7679.0526039543429</v>
      </c>
      <c r="S70" s="208">
        <f t="shared" si="40"/>
        <v>7986.2147081125167</v>
      </c>
    </row>
    <row r="71" spans="2:19" hidden="1" x14ac:dyDescent="0.25">
      <c r="B71" s="168" t="str">
        <f t="shared" ref="B71:B76" si="41">B46</f>
        <v>Операционные расходы</v>
      </c>
      <c r="C71" s="144" t="s">
        <v>8</v>
      </c>
      <c r="D71" s="161">
        <f t="shared" ref="D71:S71" si="42">D46</f>
        <v>47901.99</v>
      </c>
      <c r="E71" s="161">
        <f t="shared" si="42"/>
        <v>4611.84</v>
      </c>
      <c r="F71" s="161">
        <f t="shared" si="42"/>
        <v>4796.3136000000004</v>
      </c>
      <c r="G71" s="161">
        <f t="shared" si="42"/>
        <v>4988.1661440000007</v>
      </c>
      <c r="H71" s="161">
        <f t="shared" si="42"/>
        <v>5187.6927897600008</v>
      </c>
      <c r="I71" s="161">
        <f t="shared" si="42"/>
        <v>5395.2005013504013</v>
      </c>
      <c r="J71" s="161">
        <f t="shared" si="42"/>
        <v>5611.0085214044175</v>
      </c>
      <c r="K71" s="161">
        <f t="shared" si="42"/>
        <v>5835.4488622605941</v>
      </c>
      <c r="L71" s="161">
        <f t="shared" si="42"/>
        <v>6068.8668167510177</v>
      </c>
      <c r="M71" s="161">
        <f t="shared" si="42"/>
        <v>6311.6214894210589</v>
      </c>
      <c r="N71" s="161">
        <f t="shared" si="42"/>
        <v>6564.086348997901</v>
      </c>
      <c r="O71" s="161">
        <f t="shared" si="42"/>
        <v>6826.649802957817</v>
      </c>
      <c r="P71" s="161">
        <f t="shared" si="42"/>
        <v>7099.7157950761302</v>
      </c>
      <c r="Q71" s="161">
        <f t="shared" si="42"/>
        <v>7383.704426879176</v>
      </c>
      <c r="R71" s="161">
        <f t="shared" si="42"/>
        <v>7679.0526039543429</v>
      </c>
      <c r="S71" s="161">
        <f t="shared" si="42"/>
        <v>7986.2147081125167</v>
      </c>
    </row>
    <row r="72" spans="2:19" hidden="1" x14ac:dyDescent="0.25">
      <c r="B72" s="168" t="str">
        <f t="shared" si="41"/>
        <v>Расходы на материалы</v>
      </c>
      <c r="C72" s="144" t="s">
        <v>8</v>
      </c>
      <c r="D72" s="161">
        <f t="shared" ref="D72:S72" si="43">D47</f>
        <v>10044.83</v>
      </c>
      <c r="E72" s="161">
        <f t="shared" si="43"/>
        <v>0</v>
      </c>
      <c r="F72" s="161">
        <f t="shared" si="43"/>
        <v>0</v>
      </c>
      <c r="G72" s="161">
        <f t="shared" si="43"/>
        <v>0</v>
      </c>
      <c r="H72" s="161">
        <f t="shared" si="43"/>
        <v>0</v>
      </c>
      <c r="I72" s="161">
        <f t="shared" si="43"/>
        <v>0</v>
      </c>
      <c r="J72" s="161">
        <f t="shared" si="43"/>
        <v>0</v>
      </c>
      <c r="K72" s="161">
        <f t="shared" si="43"/>
        <v>0</v>
      </c>
      <c r="L72" s="161">
        <f t="shared" si="43"/>
        <v>0</v>
      </c>
      <c r="M72" s="161">
        <f t="shared" si="43"/>
        <v>0</v>
      </c>
      <c r="N72" s="161">
        <f t="shared" si="43"/>
        <v>0</v>
      </c>
      <c r="O72" s="161">
        <f t="shared" si="43"/>
        <v>0</v>
      </c>
      <c r="P72" s="161">
        <f t="shared" si="43"/>
        <v>0</v>
      </c>
      <c r="Q72" s="161">
        <f t="shared" si="43"/>
        <v>0</v>
      </c>
      <c r="R72" s="161">
        <f t="shared" si="43"/>
        <v>0</v>
      </c>
      <c r="S72" s="161">
        <f t="shared" si="43"/>
        <v>0</v>
      </c>
    </row>
    <row r="73" spans="2:19" ht="16.5" hidden="1" customHeight="1" x14ac:dyDescent="0.25">
      <c r="B73" s="168" t="str">
        <f t="shared" si="41"/>
        <v>Расходы на ремонт основных средств</v>
      </c>
      <c r="C73" s="144" t="s">
        <v>8</v>
      </c>
      <c r="D73" s="161">
        <f t="shared" ref="D73:S73" si="44">D48</f>
        <v>2035.15</v>
      </c>
      <c r="E73" s="161">
        <f t="shared" si="44"/>
        <v>0</v>
      </c>
      <c r="F73" s="161">
        <f t="shared" si="44"/>
        <v>0</v>
      </c>
      <c r="G73" s="161">
        <f t="shared" si="44"/>
        <v>0</v>
      </c>
      <c r="H73" s="161">
        <f t="shared" si="44"/>
        <v>0</v>
      </c>
      <c r="I73" s="161">
        <f t="shared" si="44"/>
        <v>0</v>
      </c>
      <c r="J73" s="161">
        <f t="shared" si="44"/>
        <v>0</v>
      </c>
      <c r="K73" s="161">
        <f t="shared" si="44"/>
        <v>0</v>
      </c>
      <c r="L73" s="161">
        <f t="shared" si="44"/>
        <v>0</v>
      </c>
      <c r="M73" s="161">
        <f t="shared" si="44"/>
        <v>0</v>
      </c>
      <c r="N73" s="161">
        <f t="shared" si="44"/>
        <v>0</v>
      </c>
      <c r="O73" s="161">
        <f t="shared" si="44"/>
        <v>0</v>
      </c>
      <c r="P73" s="161">
        <f t="shared" si="44"/>
        <v>0</v>
      </c>
      <c r="Q73" s="161">
        <f t="shared" si="44"/>
        <v>0</v>
      </c>
      <c r="R73" s="161">
        <f t="shared" si="44"/>
        <v>0</v>
      </c>
      <c r="S73" s="161">
        <f t="shared" si="44"/>
        <v>0</v>
      </c>
    </row>
    <row r="74" spans="2:19" ht="42.6" hidden="1" customHeight="1" x14ac:dyDescent="0.25">
      <c r="B74" s="168" t="str">
        <f t="shared" si="41"/>
        <v>Цеховые расходы</v>
      </c>
      <c r="C74" s="144" t="s">
        <v>8</v>
      </c>
      <c r="D74" s="161">
        <f t="shared" ref="D74:S74" si="45">D49</f>
        <v>25132.880000000001</v>
      </c>
      <c r="E74" s="161">
        <f t="shared" si="45"/>
        <v>0</v>
      </c>
      <c r="F74" s="161">
        <f t="shared" si="45"/>
        <v>0</v>
      </c>
      <c r="G74" s="161">
        <f t="shared" si="45"/>
        <v>0</v>
      </c>
      <c r="H74" s="161">
        <f t="shared" si="45"/>
        <v>0</v>
      </c>
      <c r="I74" s="161">
        <f t="shared" si="45"/>
        <v>0</v>
      </c>
      <c r="J74" s="161">
        <f t="shared" si="45"/>
        <v>0</v>
      </c>
      <c r="K74" s="161">
        <f t="shared" si="45"/>
        <v>0</v>
      </c>
      <c r="L74" s="161">
        <f t="shared" si="45"/>
        <v>0</v>
      </c>
      <c r="M74" s="161">
        <f t="shared" si="45"/>
        <v>0</v>
      </c>
      <c r="N74" s="161">
        <f t="shared" si="45"/>
        <v>0</v>
      </c>
      <c r="O74" s="161">
        <f t="shared" si="45"/>
        <v>0</v>
      </c>
      <c r="P74" s="161">
        <f t="shared" si="45"/>
        <v>0</v>
      </c>
      <c r="Q74" s="161">
        <f t="shared" si="45"/>
        <v>0</v>
      </c>
      <c r="R74" s="161">
        <f t="shared" si="45"/>
        <v>0</v>
      </c>
      <c r="S74" s="161">
        <f t="shared" si="45"/>
        <v>0</v>
      </c>
    </row>
    <row r="75" spans="2:19" ht="21" hidden="1" customHeight="1" x14ac:dyDescent="0.25">
      <c r="B75" s="168" t="str">
        <f t="shared" si="41"/>
        <v>Прочие прямые расходы</v>
      </c>
      <c r="C75" s="144" t="s">
        <v>8</v>
      </c>
      <c r="D75" s="161">
        <f t="shared" ref="D75:S75" si="46">D50</f>
        <v>10370.84</v>
      </c>
      <c r="E75" s="161">
        <f t="shared" si="46"/>
        <v>0</v>
      </c>
      <c r="F75" s="161">
        <f t="shared" si="46"/>
        <v>0</v>
      </c>
      <c r="G75" s="161">
        <f t="shared" si="46"/>
        <v>0</v>
      </c>
      <c r="H75" s="161">
        <f t="shared" si="46"/>
        <v>0</v>
      </c>
      <c r="I75" s="161">
        <f t="shared" si="46"/>
        <v>0</v>
      </c>
      <c r="J75" s="161">
        <f t="shared" si="46"/>
        <v>0</v>
      </c>
      <c r="K75" s="161">
        <f t="shared" si="46"/>
        <v>0</v>
      </c>
      <c r="L75" s="161">
        <f t="shared" si="46"/>
        <v>0</v>
      </c>
      <c r="M75" s="161">
        <f t="shared" si="46"/>
        <v>0</v>
      </c>
      <c r="N75" s="161">
        <f t="shared" si="46"/>
        <v>0</v>
      </c>
      <c r="O75" s="161">
        <f t="shared" si="46"/>
        <v>0</v>
      </c>
      <c r="P75" s="161">
        <f t="shared" si="46"/>
        <v>0</v>
      </c>
      <c r="Q75" s="161">
        <f t="shared" si="46"/>
        <v>0</v>
      </c>
      <c r="R75" s="161">
        <f t="shared" si="46"/>
        <v>0</v>
      </c>
      <c r="S75" s="161">
        <f t="shared" si="46"/>
        <v>0</v>
      </c>
    </row>
    <row r="76" spans="2:19" ht="21" hidden="1" customHeight="1" x14ac:dyDescent="0.25">
      <c r="B76" s="168" t="str">
        <f t="shared" si="41"/>
        <v>Общехозяйственные расходы</v>
      </c>
      <c r="C76" s="144" t="s">
        <v>8</v>
      </c>
      <c r="D76" s="161">
        <f t="shared" ref="D76:S76" si="47">D51</f>
        <v>19129.310000000001</v>
      </c>
      <c r="E76" s="161">
        <f t="shared" si="47"/>
        <v>0</v>
      </c>
      <c r="F76" s="161">
        <f t="shared" si="47"/>
        <v>0</v>
      </c>
      <c r="G76" s="161">
        <f t="shared" si="47"/>
        <v>0</v>
      </c>
      <c r="H76" s="161">
        <f t="shared" si="47"/>
        <v>0</v>
      </c>
      <c r="I76" s="161">
        <f t="shared" si="47"/>
        <v>0</v>
      </c>
      <c r="J76" s="161">
        <f t="shared" si="47"/>
        <v>0</v>
      </c>
      <c r="K76" s="161">
        <f t="shared" si="47"/>
        <v>0</v>
      </c>
      <c r="L76" s="161">
        <f t="shared" si="47"/>
        <v>0</v>
      </c>
      <c r="M76" s="161">
        <f t="shared" si="47"/>
        <v>0</v>
      </c>
      <c r="N76" s="161">
        <f t="shared" si="47"/>
        <v>0</v>
      </c>
      <c r="O76" s="161">
        <f t="shared" si="47"/>
        <v>0</v>
      </c>
      <c r="P76" s="161">
        <f t="shared" si="47"/>
        <v>0</v>
      </c>
      <c r="Q76" s="161">
        <f t="shared" si="47"/>
        <v>0</v>
      </c>
      <c r="R76" s="161">
        <f t="shared" si="47"/>
        <v>0</v>
      </c>
      <c r="S76" s="161">
        <f t="shared" si="47"/>
        <v>0</v>
      </c>
    </row>
    <row r="77" spans="2:19" x14ac:dyDescent="0.25">
      <c r="B77" s="167" t="s">
        <v>202</v>
      </c>
      <c r="C77" s="144" t="s">
        <v>8</v>
      </c>
      <c r="D77" s="209" t="e">
        <f>SUM(D78:D82)</f>
        <v>#REF!</v>
      </c>
      <c r="E77" s="209" t="e">
        <f t="shared" ref="E77:S77" si="48">SUM(E78:E82)</f>
        <v>#REF!</v>
      </c>
      <c r="F77" s="209" t="e">
        <f t="shared" si="48"/>
        <v>#REF!</v>
      </c>
      <c r="G77" s="209" t="e">
        <f t="shared" si="48"/>
        <v>#REF!</v>
      </c>
      <c r="H77" s="209" t="e">
        <f t="shared" si="48"/>
        <v>#REF!</v>
      </c>
      <c r="I77" s="209" t="e">
        <f t="shared" si="48"/>
        <v>#REF!</v>
      </c>
      <c r="J77" s="209" t="e">
        <f t="shared" si="48"/>
        <v>#REF!</v>
      </c>
      <c r="K77" s="209" t="e">
        <f t="shared" si="48"/>
        <v>#REF!</v>
      </c>
      <c r="L77" s="209" t="e">
        <f t="shared" si="48"/>
        <v>#REF!</v>
      </c>
      <c r="M77" s="209" t="e">
        <f t="shared" si="48"/>
        <v>#REF!</v>
      </c>
      <c r="N77" s="209" t="e">
        <f t="shared" si="48"/>
        <v>#REF!</v>
      </c>
      <c r="O77" s="209" t="e">
        <f t="shared" si="48"/>
        <v>#REF!</v>
      </c>
      <c r="P77" s="209" t="e">
        <f t="shared" si="48"/>
        <v>#REF!</v>
      </c>
      <c r="Q77" s="209" t="e">
        <f t="shared" si="48"/>
        <v>#REF!</v>
      </c>
      <c r="R77" s="209" t="e">
        <f t="shared" si="48"/>
        <v>#REF!</v>
      </c>
      <c r="S77" s="209" t="e">
        <f t="shared" si="48"/>
        <v>#REF!</v>
      </c>
    </row>
    <row r="78" spans="2:19" x14ac:dyDescent="0.25">
      <c r="B78" s="168" t="str">
        <f>B56</f>
        <v>Отчисления на социальные нужды</v>
      </c>
      <c r="C78" s="144" t="s">
        <v>8</v>
      </c>
      <c r="D78" s="148">
        <f t="shared" ref="D78:S78" si="49">D56</f>
        <v>14466.400979999999</v>
      </c>
      <c r="E78" s="148">
        <f t="shared" si="49"/>
        <v>1063.56</v>
      </c>
      <c r="F78" s="148">
        <f t="shared" si="49"/>
        <v>1117.8015599999999</v>
      </c>
      <c r="G78" s="148">
        <f t="shared" si="49"/>
        <v>1162.5136223999998</v>
      </c>
      <c r="H78" s="148">
        <f t="shared" si="49"/>
        <v>1209.0141672959999</v>
      </c>
      <c r="I78" s="148">
        <f t="shared" si="49"/>
        <v>1257.3747339878398</v>
      </c>
      <c r="J78" s="148">
        <f t="shared" si="49"/>
        <v>1307.6697233473535</v>
      </c>
      <c r="K78" s="148">
        <f t="shared" si="49"/>
        <v>1359.9765122812478</v>
      </c>
      <c r="L78" s="148">
        <f t="shared" si="49"/>
        <v>1414.3755727724977</v>
      </c>
      <c r="M78" s="148">
        <f t="shared" si="49"/>
        <v>1470.9505956833975</v>
      </c>
      <c r="N78" s="148">
        <f t="shared" si="49"/>
        <v>1529.7886195107335</v>
      </c>
      <c r="O78" s="148">
        <f t="shared" si="49"/>
        <v>1590.980164291163</v>
      </c>
      <c r="P78" s="148">
        <f t="shared" si="49"/>
        <v>1654.6193708628095</v>
      </c>
      <c r="Q78" s="148">
        <f t="shared" si="49"/>
        <v>1720.8041456973219</v>
      </c>
      <c r="R78" s="148">
        <f t="shared" si="49"/>
        <v>1789.636311525215</v>
      </c>
      <c r="S78" s="148">
        <f t="shared" si="49"/>
        <v>1861.2217639862236</v>
      </c>
    </row>
    <row r="79" spans="2:19" x14ac:dyDescent="0.25">
      <c r="B79" s="168" t="str">
        <f>B57</f>
        <v xml:space="preserve">Амортизационные отчисления </v>
      </c>
      <c r="C79" s="144" t="s">
        <v>8</v>
      </c>
      <c r="D79" s="148">
        <f t="shared" ref="D79:S79" si="50">D57</f>
        <v>33911.339999999997</v>
      </c>
      <c r="E79" s="148">
        <f t="shared" si="50"/>
        <v>0</v>
      </c>
      <c r="F79" s="148">
        <f t="shared" si="50"/>
        <v>0</v>
      </c>
      <c r="G79" s="148">
        <f t="shared" si="50"/>
        <v>0</v>
      </c>
      <c r="H79" s="148">
        <f t="shared" si="50"/>
        <v>0</v>
      </c>
      <c r="I79" s="148">
        <f t="shared" si="50"/>
        <v>0</v>
      </c>
      <c r="J79" s="148">
        <f t="shared" si="50"/>
        <v>0</v>
      </c>
      <c r="K79" s="148">
        <f t="shared" si="50"/>
        <v>0</v>
      </c>
      <c r="L79" s="148">
        <f t="shared" si="50"/>
        <v>0</v>
      </c>
      <c r="M79" s="148">
        <f t="shared" si="50"/>
        <v>0</v>
      </c>
      <c r="N79" s="148">
        <f t="shared" si="50"/>
        <v>0</v>
      </c>
      <c r="O79" s="148">
        <f t="shared" si="50"/>
        <v>0</v>
      </c>
      <c r="P79" s="148">
        <f t="shared" si="50"/>
        <v>0</v>
      </c>
      <c r="Q79" s="148">
        <f t="shared" si="50"/>
        <v>0</v>
      </c>
      <c r="R79" s="148">
        <f t="shared" si="50"/>
        <v>0</v>
      </c>
      <c r="S79" s="148">
        <f t="shared" si="50"/>
        <v>0</v>
      </c>
    </row>
    <row r="80" spans="2:19" ht="28.15" customHeight="1" x14ac:dyDescent="0.25">
      <c r="B80" s="168" t="str">
        <f>B58</f>
        <v>Арендная плата, лизинговые платежи</v>
      </c>
      <c r="C80" s="144" t="s">
        <v>8</v>
      </c>
      <c r="D80" s="148">
        <f t="shared" ref="D80:S80" si="51">D58</f>
        <v>0</v>
      </c>
      <c r="E80" s="148">
        <f t="shared" si="51"/>
        <v>0</v>
      </c>
      <c r="F80" s="148">
        <f t="shared" si="51"/>
        <v>0</v>
      </c>
      <c r="G80" s="148">
        <f t="shared" si="51"/>
        <v>0</v>
      </c>
      <c r="H80" s="148">
        <f t="shared" si="51"/>
        <v>0</v>
      </c>
      <c r="I80" s="148">
        <f t="shared" si="51"/>
        <v>0</v>
      </c>
      <c r="J80" s="148">
        <f t="shared" si="51"/>
        <v>0</v>
      </c>
      <c r="K80" s="148">
        <f t="shared" si="51"/>
        <v>0</v>
      </c>
      <c r="L80" s="148">
        <f t="shared" si="51"/>
        <v>0</v>
      </c>
      <c r="M80" s="148">
        <f t="shared" si="51"/>
        <v>0</v>
      </c>
      <c r="N80" s="148">
        <f t="shared" si="51"/>
        <v>0</v>
      </c>
      <c r="O80" s="148">
        <f t="shared" si="51"/>
        <v>0</v>
      </c>
      <c r="P80" s="148">
        <f t="shared" si="51"/>
        <v>0</v>
      </c>
      <c r="Q80" s="148">
        <f t="shared" si="51"/>
        <v>0</v>
      </c>
      <c r="R80" s="148">
        <f t="shared" si="51"/>
        <v>0</v>
      </c>
      <c r="S80" s="148">
        <f t="shared" si="51"/>
        <v>0</v>
      </c>
    </row>
    <row r="81" spans="2:19" ht="28.15" customHeight="1" x14ac:dyDescent="0.25">
      <c r="B81" s="168" t="str">
        <f>B59</f>
        <v>Прочие неподконтрольные расходы</v>
      </c>
      <c r="C81" s="144" t="s">
        <v>8</v>
      </c>
      <c r="D81" s="148">
        <f t="shared" ref="D81:S81" si="52">D59</f>
        <v>0</v>
      </c>
      <c r="E81" s="148">
        <f t="shared" si="52"/>
        <v>150.55000000000001</v>
      </c>
      <c r="F81" s="148">
        <f t="shared" si="52"/>
        <v>156.57200000000003</v>
      </c>
      <c r="G81" s="148">
        <f t="shared" si="52"/>
        <v>162.83488000000003</v>
      </c>
      <c r="H81" s="148">
        <f t="shared" si="52"/>
        <v>169.34827520000005</v>
      </c>
      <c r="I81" s="148">
        <f t="shared" si="52"/>
        <v>176.12220620800005</v>
      </c>
      <c r="J81" s="148">
        <f t="shared" si="52"/>
        <v>183.16709445632006</v>
      </c>
      <c r="K81" s="148">
        <f t="shared" si="52"/>
        <v>190.49377823457286</v>
      </c>
      <c r="L81" s="148">
        <f t="shared" si="52"/>
        <v>198.11352936395579</v>
      </c>
      <c r="M81" s="148">
        <f t="shared" si="52"/>
        <v>206.03807053851403</v>
      </c>
      <c r="N81" s="148">
        <f t="shared" si="52"/>
        <v>214.27959336005461</v>
      </c>
      <c r="O81" s="148">
        <f t="shared" si="52"/>
        <v>222.85077709445679</v>
      </c>
      <c r="P81" s="148">
        <f t="shared" si="52"/>
        <v>231.76480817823506</v>
      </c>
      <c r="Q81" s="148">
        <f t="shared" si="52"/>
        <v>241.03540050536446</v>
      </c>
      <c r="R81" s="148">
        <f t="shared" si="52"/>
        <v>250.67681652557906</v>
      </c>
      <c r="S81" s="148">
        <f t="shared" si="52"/>
        <v>0</v>
      </c>
    </row>
    <row r="82" spans="2:19" ht="30.6" customHeight="1" x14ac:dyDescent="0.25">
      <c r="B82" s="168" t="str">
        <f>B60</f>
        <v>Налог на имущество (новое имущество в рамках ИП)</v>
      </c>
      <c r="C82" s="144" t="s">
        <v>8</v>
      </c>
      <c r="D82" s="148" t="e">
        <f t="shared" ref="D82:S82" si="53">D60</f>
        <v>#REF!</v>
      </c>
      <c r="E82" s="148" t="e">
        <f t="shared" si="53"/>
        <v>#REF!</v>
      </c>
      <c r="F82" s="148" t="e">
        <f t="shared" si="53"/>
        <v>#REF!</v>
      </c>
      <c r="G82" s="148" t="e">
        <f t="shared" si="53"/>
        <v>#REF!</v>
      </c>
      <c r="H82" s="148" t="e">
        <f t="shared" si="53"/>
        <v>#REF!</v>
      </c>
      <c r="I82" s="148" t="e">
        <f t="shared" si="53"/>
        <v>#REF!</v>
      </c>
      <c r="J82" s="148" t="e">
        <f t="shared" si="53"/>
        <v>#REF!</v>
      </c>
      <c r="K82" s="148" t="e">
        <f t="shared" si="53"/>
        <v>#REF!</v>
      </c>
      <c r="L82" s="148" t="e">
        <f t="shared" si="53"/>
        <v>#REF!</v>
      </c>
      <c r="M82" s="148" t="e">
        <f t="shared" si="53"/>
        <v>#REF!</v>
      </c>
      <c r="N82" s="148" t="e">
        <f t="shared" si="53"/>
        <v>#REF!</v>
      </c>
      <c r="O82" s="148" t="e">
        <f t="shared" si="53"/>
        <v>#REF!</v>
      </c>
      <c r="P82" s="148" t="e">
        <f t="shared" si="53"/>
        <v>#REF!</v>
      </c>
      <c r="Q82" s="148" t="e">
        <f t="shared" si="53"/>
        <v>#REF!</v>
      </c>
      <c r="R82" s="148" t="e">
        <f t="shared" si="53"/>
        <v>#REF!</v>
      </c>
      <c r="S82" s="148" t="e">
        <f t="shared" si="53"/>
        <v>#REF!</v>
      </c>
    </row>
    <row r="83" spans="2:19" ht="30.6" customHeight="1" x14ac:dyDescent="0.25">
      <c r="B83" s="167" t="s">
        <v>310</v>
      </c>
      <c r="C83" s="144" t="s">
        <v>8</v>
      </c>
      <c r="D83" s="158">
        <v>0</v>
      </c>
      <c r="E83" s="158">
        <v>0</v>
      </c>
      <c r="F83" s="158" t="e">
        <f>#REF!</f>
        <v>#REF!</v>
      </c>
      <c r="G83" s="158" t="e">
        <f>#REF!</f>
        <v>#REF!</v>
      </c>
      <c r="H83" s="158" t="e">
        <f>#REF!</f>
        <v>#REF!</v>
      </c>
      <c r="I83" s="158" t="e">
        <f>#REF!</f>
        <v>#REF!</v>
      </c>
      <c r="J83" s="158" t="e">
        <f>#REF!</f>
        <v>#REF!</v>
      </c>
      <c r="K83" s="158" t="e">
        <f>#REF!</f>
        <v>#REF!</v>
      </c>
      <c r="L83" s="158" t="e">
        <f>#REF!</f>
        <v>#REF!</v>
      </c>
      <c r="M83" s="158" t="e">
        <f>#REF!</f>
        <v>#REF!</v>
      </c>
      <c r="N83" s="148"/>
      <c r="O83" s="148"/>
      <c r="P83" s="148"/>
      <c r="Q83" s="148"/>
      <c r="R83" s="148"/>
      <c r="S83" s="148"/>
    </row>
    <row r="84" spans="2:19" x14ac:dyDescent="0.25">
      <c r="B84" s="172" t="s">
        <v>23</v>
      </c>
      <c r="C84" s="144" t="s">
        <v>8</v>
      </c>
      <c r="D84" s="148">
        <v>0</v>
      </c>
      <c r="E84" s="148">
        <f>E89-E83</f>
        <v>0</v>
      </c>
      <c r="F84" s="148" t="e">
        <f t="shared" ref="F84" si="54">F89-F83</f>
        <v>#REF!</v>
      </c>
      <c r="G84" s="148">
        <v>0</v>
      </c>
      <c r="H84" s="148">
        <v>0</v>
      </c>
      <c r="I84" s="148">
        <v>0</v>
      </c>
      <c r="J84" s="148">
        <v>0</v>
      </c>
      <c r="K84" s="148">
        <v>0</v>
      </c>
      <c r="L84" s="148">
        <v>0</v>
      </c>
      <c r="M84" s="148">
        <v>0</v>
      </c>
      <c r="N84" s="148">
        <v>0</v>
      </c>
      <c r="O84" s="148" t="e">
        <f>O89-#REF!</f>
        <v>#REF!</v>
      </c>
      <c r="P84" s="148" t="e">
        <f>P89-#REF!</f>
        <v>#REF!</v>
      </c>
      <c r="Q84" s="148">
        <v>0</v>
      </c>
      <c r="R84" s="148" t="e">
        <f>R89-#REF!</f>
        <v>#REF!</v>
      </c>
      <c r="S84" s="148" t="e">
        <f>S89-#REF!</f>
        <v>#REF!</v>
      </c>
    </row>
    <row r="85" spans="2:19" x14ac:dyDescent="0.25">
      <c r="B85" s="172" t="s">
        <v>335</v>
      </c>
      <c r="C85" s="144" t="s">
        <v>8</v>
      </c>
      <c r="D85" s="148">
        <v>161815.57</v>
      </c>
      <c r="E85" s="148">
        <v>342.16</v>
      </c>
      <c r="F85" s="148">
        <f t="shared" ref="F85:S85" si="55">E85*F11</f>
        <v>355.84640000000002</v>
      </c>
      <c r="G85" s="148">
        <f t="shared" si="55"/>
        <v>370.08025600000002</v>
      </c>
      <c r="H85" s="148">
        <f t="shared" si="55"/>
        <v>384.88346624000002</v>
      </c>
      <c r="I85" s="148">
        <f t="shared" si="55"/>
        <v>400.27880488960005</v>
      </c>
      <c r="J85" s="148">
        <f t="shared" si="55"/>
        <v>416.28995708518408</v>
      </c>
      <c r="K85" s="148">
        <f t="shared" si="55"/>
        <v>432.94155536859148</v>
      </c>
      <c r="L85" s="148">
        <f t="shared" si="55"/>
        <v>450.25921758333516</v>
      </c>
      <c r="M85" s="148">
        <f t="shared" si="55"/>
        <v>468.26958628666858</v>
      </c>
      <c r="N85" s="148">
        <f t="shared" si="55"/>
        <v>487.00036973813536</v>
      </c>
      <c r="O85" s="148">
        <f t="shared" si="55"/>
        <v>506.48038452766082</v>
      </c>
      <c r="P85" s="148">
        <f t="shared" si="55"/>
        <v>526.73959990876722</v>
      </c>
      <c r="Q85" s="148">
        <f t="shared" si="55"/>
        <v>547.80918390511795</v>
      </c>
      <c r="R85" s="148">
        <f t="shared" si="55"/>
        <v>569.7215512613227</v>
      </c>
      <c r="S85" s="148">
        <f t="shared" si="55"/>
        <v>0</v>
      </c>
    </row>
    <row r="86" spans="2:19" ht="26.25" x14ac:dyDescent="0.25">
      <c r="B86" s="380" t="s">
        <v>336</v>
      </c>
      <c r="C86" s="42" t="s">
        <v>8</v>
      </c>
      <c r="D86" s="148"/>
      <c r="E86" s="148">
        <v>-713</v>
      </c>
      <c r="F86" s="148">
        <v>0</v>
      </c>
      <c r="G86" s="148">
        <v>0</v>
      </c>
      <c r="H86" s="148">
        <v>0</v>
      </c>
      <c r="I86" s="148">
        <v>0</v>
      </c>
      <c r="J86" s="148">
        <v>0</v>
      </c>
      <c r="K86" s="148">
        <v>0</v>
      </c>
      <c r="L86" s="148">
        <v>0</v>
      </c>
      <c r="M86" s="148">
        <v>0</v>
      </c>
      <c r="N86" s="148"/>
      <c r="O86" s="148"/>
      <c r="P86" s="148"/>
      <c r="Q86" s="148"/>
      <c r="R86" s="148"/>
      <c r="S86" s="148"/>
    </row>
    <row r="87" spans="2:19" x14ac:dyDescent="0.25">
      <c r="B87" s="173" t="s">
        <v>56</v>
      </c>
      <c r="C87" s="174" t="s">
        <v>24</v>
      </c>
      <c r="D87" s="175" t="e">
        <f t="shared" ref="D87:S87" si="56">(D65)/D24*1000</f>
        <v>#REF!</v>
      </c>
      <c r="E87" s="175" t="e">
        <f t="shared" si="56"/>
        <v>#REF!</v>
      </c>
      <c r="F87" s="175" t="e">
        <f t="shared" si="56"/>
        <v>#REF!</v>
      </c>
      <c r="G87" s="175" t="e">
        <f t="shared" si="56"/>
        <v>#REF!</v>
      </c>
      <c r="H87" s="175" t="e">
        <f t="shared" si="56"/>
        <v>#REF!</v>
      </c>
      <c r="I87" s="175" t="e">
        <f t="shared" si="56"/>
        <v>#REF!</v>
      </c>
      <c r="J87" s="175" t="e">
        <f t="shared" si="56"/>
        <v>#REF!</v>
      </c>
      <c r="K87" s="175" t="e">
        <f t="shared" si="56"/>
        <v>#REF!</v>
      </c>
      <c r="L87" s="175" t="e">
        <f t="shared" si="56"/>
        <v>#REF!</v>
      </c>
      <c r="M87" s="175" t="e">
        <f t="shared" si="56"/>
        <v>#REF!</v>
      </c>
      <c r="N87" s="175" t="e">
        <f t="shared" si="56"/>
        <v>#REF!</v>
      </c>
      <c r="O87" s="175" t="e">
        <f t="shared" si="56"/>
        <v>#REF!</v>
      </c>
      <c r="P87" s="175" t="e">
        <f t="shared" si="56"/>
        <v>#REF!</v>
      </c>
      <c r="Q87" s="175" t="e">
        <f t="shared" si="56"/>
        <v>#REF!</v>
      </c>
      <c r="R87" s="175" t="e">
        <f t="shared" si="56"/>
        <v>#REF!</v>
      </c>
      <c r="S87" s="175" t="e">
        <f t="shared" si="56"/>
        <v>#REF!</v>
      </c>
    </row>
    <row r="88" spans="2:19" x14ac:dyDescent="0.25">
      <c r="B88" s="173" t="s">
        <v>25</v>
      </c>
      <c r="C88" s="174" t="s">
        <v>19</v>
      </c>
      <c r="D88" s="176" t="s">
        <v>2</v>
      </c>
      <c r="E88" s="176" t="s">
        <v>2</v>
      </c>
      <c r="F88" s="176" t="e">
        <f t="shared" ref="F88:S88" si="57">F87/E87</f>
        <v>#REF!</v>
      </c>
      <c r="G88" s="176" t="e">
        <f t="shared" si="57"/>
        <v>#REF!</v>
      </c>
      <c r="H88" s="176" t="e">
        <f t="shared" si="57"/>
        <v>#REF!</v>
      </c>
      <c r="I88" s="176" t="e">
        <f t="shared" si="57"/>
        <v>#REF!</v>
      </c>
      <c r="J88" s="176" t="e">
        <f t="shared" si="57"/>
        <v>#REF!</v>
      </c>
      <c r="K88" s="176" t="e">
        <f t="shared" si="57"/>
        <v>#REF!</v>
      </c>
      <c r="L88" s="176" t="e">
        <f t="shared" si="57"/>
        <v>#REF!</v>
      </c>
      <c r="M88" s="176" t="e">
        <f t="shared" si="57"/>
        <v>#REF!</v>
      </c>
      <c r="N88" s="176" t="e">
        <f t="shared" si="57"/>
        <v>#REF!</v>
      </c>
      <c r="O88" s="176" t="e">
        <f t="shared" si="57"/>
        <v>#REF!</v>
      </c>
      <c r="P88" s="176" t="e">
        <f t="shared" si="57"/>
        <v>#REF!</v>
      </c>
      <c r="Q88" s="176" t="e">
        <f t="shared" si="57"/>
        <v>#REF!</v>
      </c>
      <c r="R88" s="176" t="e">
        <f t="shared" si="57"/>
        <v>#REF!</v>
      </c>
      <c r="S88" s="176" t="e">
        <f t="shared" si="57"/>
        <v>#REF!</v>
      </c>
    </row>
    <row r="89" spans="2:19" ht="45" x14ac:dyDescent="0.25">
      <c r="B89" s="173" t="s">
        <v>337</v>
      </c>
      <c r="C89" s="144" t="s">
        <v>8</v>
      </c>
      <c r="D89" s="177" t="e">
        <f>SUM(#REF!)</f>
        <v>#REF!</v>
      </c>
      <c r="E89" s="177">
        <f>'Инвестиции (прогноз)'!F15</f>
        <v>0</v>
      </c>
      <c r="F89" s="177" t="e">
        <f>'Инвестиции (прогноз)'!G15</f>
        <v>#REF!</v>
      </c>
      <c r="G89" s="177">
        <f>'Инвестиции (прогноз)'!H15</f>
        <v>0</v>
      </c>
      <c r="H89" s="177">
        <f>'Инвестиции (прогноз)'!I15</f>
        <v>0</v>
      </c>
      <c r="I89" s="177">
        <f>'Инвестиции (прогноз)'!J15</f>
        <v>0</v>
      </c>
      <c r="J89" s="177">
        <f>'Инвестиции (прогноз)'!K15</f>
        <v>0</v>
      </c>
      <c r="K89" s="177">
        <f>'Инвестиции (прогноз)'!L15</f>
        <v>0</v>
      </c>
      <c r="L89" s="177">
        <f>'Инвестиции (прогноз)'!M15</f>
        <v>0</v>
      </c>
      <c r="M89" s="177">
        <v>0</v>
      </c>
      <c r="N89" s="177" t="e">
        <f>SUM(#REF!)</f>
        <v>#REF!</v>
      </c>
      <c r="O89" s="177" t="e">
        <f>SUM(#REF!)</f>
        <v>#REF!</v>
      </c>
      <c r="P89" s="177" t="e">
        <f>SUM(#REF!)</f>
        <v>#REF!</v>
      </c>
      <c r="Q89" s="177" t="e">
        <f>SUM(#REF!)</f>
        <v>#REF!</v>
      </c>
      <c r="R89" s="177" t="e">
        <f>SUM(#REF!)</f>
        <v>#REF!</v>
      </c>
      <c r="S89" s="177" t="e">
        <f>SUM(#REF!)</f>
        <v>#REF!</v>
      </c>
    </row>
    <row r="91" spans="2:19" ht="15.75" hidden="1" x14ac:dyDescent="0.25">
      <c r="B91" s="43" t="s">
        <v>311</v>
      </c>
    </row>
    <row r="92" spans="2:19" ht="15" hidden="1" customHeight="1" x14ac:dyDescent="0.25"/>
    <row r="93" spans="2:19" ht="43.5" hidden="1" customHeight="1" x14ac:dyDescent="0.25">
      <c r="B93" s="156" t="s">
        <v>0</v>
      </c>
      <c r="C93" s="156" t="s">
        <v>1</v>
      </c>
      <c r="D93" s="142">
        <v>2025</v>
      </c>
      <c r="E93" s="142">
        <v>2026</v>
      </c>
      <c r="F93" s="142">
        <v>2027</v>
      </c>
      <c r="G93" s="142">
        <v>2028</v>
      </c>
      <c r="H93" s="142">
        <v>2029</v>
      </c>
      <c r="I93" s="142">
        <v>2030</v>
      </c>
      <c r="J93" s="142">
        <v>2031</v>
      </c>
      <c r="K93" s="142">
        <v>2032</v>
      </c>
      <c r="L93" s="142">
        <v>2033</v>
      </c>
      <c r="M93" s="142">
        <v>2034</v>
      </c>
      <c r="N93" s="142">
        <v>2034</v>
      </c>
      <c r="O93" s="142">
        <v>2035</v>
      </c>
      <c r="P93" s="142">
        <v>2036</v>
      </c>
      <c r="Q93" s="142">
        <v>2037</v>
      </c>
      <c r="R93" s="142">
        <v>2038</v>
      </c>
      <c r="S93" s="142">
        <v>2039</v>
      </c>
    </row>
    <row r="94" spans="2:19" ht="24.6" hidden="1" customHeight="1" x14ac:dyDescent="0.25">
      <c r="B94" s="143" t="s">
        <v>37</v>
      </c>
      <c r="C94" s="144" t="s">
        <v>24</v>
      </c>
      <c r="D94" s="184" t="e">
        <f t="shared" ref="D94" si="58">(D65-D83-D84-D82)/D24*1000</f>
        <v>#REF!</v>
      </c>
      <c r="E94" s="184"/>
      <c r="F94" s="184"/>
      <c r="G94" s="184"/>
      <c r="H94" s="184"/>
      <c r="I94" s="184"/>
      <c r="J94" s="184"/>
      <c r="K94" s="184"/>
      <c r="L94" s="184"/>
      <c r="M94" s="184"/>
      <c r="N94" s="184" t="e">
        <f>(N65-#REF!-N84-N82)/N24*1000</f>
        <v>#REF!</v>
      </c>
      <c r="O94" s="184" t="e">
        <f>(O65-#REF!-O84-O82)/O24*1000</f>
        <v>#REF!</v>
      </c>
      <c r="P94" s="184" t="e">
        <f>(P65-#REF!-P84-P82)/P24*1000</f>
        <v>#REF!</v>
      </c>
      <c r="Q94" s="184" t="e">
        <f>(Q65-#REF!-Q84-Q82)/Q24*1000</f>
        <v>#REF!</v>
      </c>
      <c r="R94" s="184" t="e">
        <f>(R65-#REF!-R84-R82)/R24*1000</f>
        <v>#REF!</v>
      </c>
      <c r="S94" s="184" t="e">
        <f>(S65-#REF!-S84-S82)/S24*1000</f>
        <v>#REF!</v>
      </c>
    </row>
    <row r="95" spans="2:19" ht="24.6" hidden="1" customHeight="1" x14ac:dyDescent="0.25">
      <c r="B95" s="143" t="s">
        <v>36</v>
      </c>
      <c r="C95" s="144" t="s">
        <v>24</v>
      </c>
      <c r="D95" s="184" t="e">
        <f t="shared" ref="D95" si="59">(D82+D83+D84)/D24*1000</f>
        <v>#REF!</v>
      </c>
      <c r="E95" s="184"/>
      <c r="F95" s="184"/>
      <c r="G95" s="184"/>
      <c r="H95" s="184"/>
      <c r="I95" s="184"/>
      <c r="J95" s="184"/>
      <c r="K95" s="184"/>
      <c r="L95" s="184"/>
      <c r="M95" s="184"/>
      <c r="N95" s="184" t="e">
        <f>(N82+#REF!+N84)/N23*1000</f>
        <v>#REF!</v>
      </c>
      <c r="O95" s="184" t="e">
        <f>(O82+#REF!+O84)/O23*1000</f>
        <v>#REF!</v>
      </c>
      <c r="P95" s="184" t="e">
        <f>(P82+#REF!+P84)/P23*1000</f>
        <v>#REF!</v>
      </c>
      <c r="Q95" s="184" t="e">
        <f>(Q82+#REF!+Q84)/Q23*1000</f>
        <v>#REF!</v>
      </c>
      <c r="R95" s="184" t="e">
        <f>(R82+#REF!+R84)/R23*1000</f>
        <v>#REF!</v>
      </c>
      <c r="S95" s="184" t="e">
        <f>(S82+#REF!+S84)/S23*1000</f>
        <v>#REF!</v>
      </c>
    </row>
    <row r="96" spans="2:19" ht="31.9" hidden="1" customHeight="1" x14ac:dyDescent="0.25">
      <c r="B96" s="156" t="s">
        <v>38</v>
      </c>
      <c r="C96" s="157" t="s">
        <v>24</v>
      </c>
      <c r="D96" s="188" t="e">
        <f>D94+D95</f>
        <v>#REF!</v>
      </c>
      <c r="E96" s="188"/>
      <c r="F96" s="188"/>
      <c r="G96" s="188"/>
      <c r="H96" s="188"/>
      <c r="I96" s="188"/>
      <c r="J96" s="188"/>
      <c r="K96" s="188"/>
      <c r="L96" s="188"/>
      <c r="M96" s="188"/>
      <c r="N96" s="188" t="e">
        <f t="shared" ref="N96:S96" si="60">N94+N95</f>
        <v>#REF!</v>
      </c>
      <c r="O96" s="188" t="e">
        <f t="shared" si="60"/>
        <v>#REF!</v>
      </c>
      <c r="P96" s="188" t="e">
        <f t="shared" si="60"/>
        <v>#REF!</v>
      </c>
      <c r="Q96" s="188" t="e">
        <f t="shared" si="60"/>
        <v>#REF!</v>
      </c>
      <c r="R96" s="188" t="e">
        <f t="shared" si="60"/>
        <v>#REF!</v>
      </c>
      <c r="S96" s="188" t="e">
        <f t="shared" si="60"/>
        <v>#REF!</v>
      </c>
    </row>
    <row r="97" spans="2:19" ht="14.45" hidden="1" customHeight="1" x14ac:dyDescent="0.25">
      <c r="B97" s="154" t="s">
        <v>25</v>
      </c>
      <c r="C97" s="181"/>
      <c r="D97" s="178"/>
      <c r="E97" s="182"/>
      <c r="F97" s="182"/>
      <c r="G97" s="182"/>
      <c r="H97" s="182"/>
      <c r="I97" s="182"/>
      <c r="J97" s="182"/>
      <c r="K97" s="182"/>
      <c r="L97" s="182"/>
      <c r="M97" s="182"/>
      <c r="N97" s="182" t="e">
        <f t="shared" ref="N97:S97" si="61">N96/M96</f>
        <v>#REF!</v>
      </c>
      <c r="O97" s="182" t="e">
        <f t="shared" si="61"/>
        <v>#REF!</v>
      </c>
      <c r="P97" s="182" t="e">
        <f t="shared" si="61"/>
        <v>#REF!</v>
      </c>
      <c r="Q97" s="182" t="e">
        <f t="shared" si="61"/>
        <v>#REF!</v>
      </c>
      <c r="R97" s="182" t="e">
        <f t="shared" si="61"/>
        <v>#REF!</v>
      </c>
      <c r="S97" s="182" t="e">
        <f t="shared" si="61"/>
        <v>#REF!</v>
      </c>
    </row>
    <row r="98" spans="2:19" ht="14.45" hidden="1" customHeight="1" x14ac:dyDescent="0.25"/>
    <row r="99" spans="2:19" ht="30" hidden="1" customHeight="1" x14ac:dyDescent="0.25">
      <c r="B99" s="43" t="s">
        <v>312</v>
      </c>
    </row>
    <row r="100" spans="2:19" ht="15" hidden="1" customHeight="1" x14ac:dyDescent="0.25"/>
    <row r="101" spans="2:19" hidden="1" x14ac:dyDescent="0.25">
      <c r="B101" s="156" t="s">
        <v>0</v>
      </c>
      <c r="C101" s="156" t="s">
        <v>1</v>
      </c>
      <c r="D101" s="142">
        <v>2025</v>
      </c>
      <c r="E101" s="142">
        <v>2026</v>
      </c>
      <c r="F101" s="142">
        <v>2027</v>
      </c>
      <c r="G101" s="142">
        <v>2028</v>
      </c>
      <c r="H101" s="142">
        <v>2029</v>
      </c>
      <c r="I101" s="142">
        <v>2030</v>
      </c>
      <c r="J101" s="142">
        <v>2031</v>
      </c>
      <c r="K101" s="142">
        <v>2032</v>
      </c>
      <c r="L101" s="142">
        <v>2033</v>
      </c>
      <c r="M101" s="142">
        <v>2034</v>
      </c>
      <c r="N101" s="142">
        <v>2034</v>
      </c>
      <c r="O101" s="142">
        <v>2035</v>
      </c>
      <c r="P101" s="142">
        <v>2036</v>
      </c>
      <c r="Q101" s="142">
        <v>2037</v>
      </c>
      <c r="R101" s="142">
        <v>2038</v>
      </c>
      <c r="S101" s="142">
        <v>2039</v>
      </c>
    </row>
    <row r="102" spans="2:19" ht="24.6" hidden="1" customHeight="1" x14ac:dyDescent="0.25">
      <c r="B102" s="156" t="s">
        <v>56</v>
      </c>
      <c r="C102" s="157" t="s">
        <v>24</v>
      </c>
      <c r="D102" s="184" t="e">
        <f>D94</f>
        <v>#REF!</v>
      </c>
      <c r="E102" s="184"/>
      <c r="F102" s="184"/>
      <c r="G102" s="184"/>
      <c r="H102" s="184"/>
      <c r="I102" s="184"/>
      <c r="J102" s="184"/>
      <c r="K102" s="184"/>
      <c r="L102" s="184"/>
      <c r="M102" s="184"/>
      <c r="N102" s="184">
        <f t="shared" ref="N102:S102" si="62">M102*M11</f>
        <v>0</v>
      </c>
      <c r="O102" s="184">
        <f t="shared" si="62"/>
        <v>0</v>
      </c>
      <c r="P102" s="184">
        <f t="shared" si="62"/>
        <v>0</v>
      </c>
      <c r="Q102" s="184">
        <f t="shared" si="62"/>
        <v>0</v>
      </c>
      <c r="R102" s="184">
        <f t="shared" si="62"/>
        <v>0</v>
      </c>
      <c r="S102" s="184">
        <f t="shared" si="62"/>
        <v>0</v>
      </c>
    </row>
    <row r="103" spans="2:19" ht="16.149999999999999" hidden="1" customHeight="1" x14ac:dyDescent="0.25">
      <c r="B103" s="154" t="s">
        <v>25</v>
      </c>
      <c r="C103" s="183"/>
      <c r="D103" s="178"/>
      <c r="E103" s="182"/>
      <c r="F103" s="182"/>
      <c r="G103" s="182"/>
      <c r="H103" s="182"/>
      <c r="I103" s="182"/>
      <c r="J103" s="182"/>
      <c r="K103" s="182"/>
      <c r="L103" s="182"/>
      <c r="M103" s="182"/>
      <c r="N103" s="182" t="e">
        <f t="shared" ref="N103:S103" si="63">N102/M102</f>
        <v>#DIV/0!</v>
      </c>
      <c r="O103" s="182" t="e">
        <f t="shared" si="63"/>
        <v>#DIV/0!</v>
      </c>
      <c r="P103" s="182" t="e">
        <f t="shared" si="63"/>
        <v>#DIV/0!</v>
      </c>
      <c r="Q103" s="182" t="e">
        <f t="shared" si="63"/>
        <v>#DIV/0!</v>
      </c>
      <c r="R103" s="182" t="e">
        <f t="shared" si="63"/>
        <v>#DIV/0!</v>
      </c>
      <c r="S103" s="182" t="e">
        <f t="shared" si="63"/>
        <v>#DIV/0!</v>
      </c>
    </row>
    <row r="104" spans="2:19" ht="16.149999999999999" hidden="1" customHeight="1" x14ac:dyDescent="0.25">
      <c r="B104" s="353"/>
      <c r="C104" s="354"/>
      <c r="D104" s="355"/>
      <c r="E104" s="356"/>
      <c r="F104" s="356"/>
      <c r="G104" s="356"/>
      <c r="H104" s="356"/>
      <c r="I104" s="356"/>
      <c r="J104" s="356"/>
      <c r="K104" s="356"/>
      <c r="L104" s="356"/>
      <c r="M104" s="356"/>
      <c r="N104" s="356"/>
      <c r="O104" s="356"/>
      <c r="P104" s="356"/>
      <c r="Q104" s="356"/>
      <c r="R104" s="356"/>
      <c r="S104" s="356"/>
    </row>
    <row r="105" spans="2:19" ht="15" hidden="1" customHeight="1" x14ac:dyDescent="0.25"/>
    <row r="106" spans="2:19" ht="15" hidden="1" customHeight="1" x14ac:dyDescent="0.25"/>
    <row r="136" ht="27.75" customHeight="1" x14ac:dyDescent="0.25"/>
    <row r="137" ht="36.75" customHeight="1" x14ac:dyDescent="0.25"/>
  </sheetData>
  <pageMargins left="0.7" right="0.7" top="0.75" bottom="0.75" header="0.3" footer="0.3"/>
  <pageSetup orientation="portrait" r:id="rId1"/>
  <headerFooter>
    <oddFooter>&amp;C&amp;"Helvetica,Regular"&amp;11&amp;K000000&amp;P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F106"/>
  <sheetViews>
    <sheetView view="pageBreakPreview" topLeftCell="A2" zoomScaleNormal="100" zoomScaleSheetLayoutView="100" workbookViewId="0">
      <selection activeCell="A82" sqref="A1:XFD1048576"/>
    </sheetView>
  </sheetViews>
  <sheetFormatPr defaultColWidth="8.85546875" defaultRowHeight="14.25" x14ac:dyDescent="0.2"/>
  <cols>
    <col min="1" max="1" width="90.5703125" style="238" customWidth="1"/>
    <col min="2" max="6" width="16.140625" style="238" customWidth="1"/>
    <col min="7" max="16384" width="8.85546875" style="238"/>
  </cols>
  <sheetData>
    <row r="1" spans="1:6" x14ac:dyDescent="0.2">
      <c r="A1" s="405" t="s">
        <v>273</v>
      </c>
      <c r="B1" s="405"/>
      <c r="C1" s="405"/>
      <c r="D1" s="405"/>
      <c r="E1" s="405"/>
      <c r="F1" s="405"/>
    </row>
    <row r="2" spans="1:6" ht="45" customHeight="1" x14ac:dyDescent="0.2">
      <c r="A2" s="405"/>
      <c r="B2" s="405"/>
      <c r="C2" s="405"/>
      <c r="D2" s="405"/>
      <c r="E2" s="405"/>
      <c r="F2" s="405"/>
    </row>
    <row r="3" spans="1:6" ht="52.5" customHeight="1" x14ac:dyDescent="0.2">
      <c r="A3" s="406" t="s">
        <v>274</v>
      </c>
      <c r="B3" s="406"/>
      <c r="C3" s="406"/>
      <c r="D3" s="406"/>
      <c r="E3" s="406"/>
      <c r="F3" s="406"/>
    </row>
    <row r="4" spans="1:6" s="192" customFormat="1" ht="19.5" customHeight="1" thickBot="1" x14ac:dyDescent="0.35">
      <c r="A4" s="407" t="s">
        <v>275</v>
      </c>
      <c r="B4" s="407"/>
      <c r="C4" s="407"/>
      <c r="D4" s="407"/>
      <c r="E4" s="407"/>
      <c r="F4" s="407"/>
    </row>
    <row r="5" spans="1:6" ht="19.5" customHeight="1" x14ac:dyDescent="0.2">
      <c r="A5" s="239"/>
      <c r="B5" s="240">
        <v>2023</v>
      </c>
      <c r="C5" s="193">
        <v>2024</v>
      </c>
      <c r="D5" s="193">
        <v>2025</v>
      </c>
      <c r="E5" s="193">
        <v>2026</v>
      </c>
      <c r="F5" s="194">
        <v>2027</v>
      </c>
    </row>
    <row r="6" spans="1:6" ht="19.5" customHeight="1" thickBot="1" x14ac:dyDescent="0.3">
      <c r="A6" s="241"/>
      <c r="B6" s="242" t="s">
        <v>219</v>
      </c>
      <c r="C6" s="243" t="s">
        <v>220</v>
      </c>
      <c r="D6" s="408" t="s">
        <v>221</v>
      </c>
      <c r="E6" s="408"/>
      <c r="F6" s="409"/>
    </row>
    <row r="7" spans="1:6" ht="15.75" customHeight="1" x14ac:dyDescent="0.25">
      <c r="A7" s="244" t="s">
        <v>222</v>
      </c>
      <c r="B7" s="245"/>
      <c r="C7" s="246"/>
      <c r="D7" s="246"/>
      <c r="E7" s="246"/>
      <c r="F7" s="247"/>
    </row>
    <row r="8" spans="1:6" ht="20.100000000000001" customHeight="1" x14ac:dyDescent="0.2">
      <c r="A8" s="248" t="s">
        <v>223</v>
      </c>
      <c r="B8" s="249">
        <v>105.51</v>
      </c>
      <c r="C8" s="195">
        <v>111.39</v>
      </c>
      <c r="D8" s="195">
        <v>106.06</v>
      </c>
      <c r="E8" s="195">
        <v>103.28</v>
      </c>
      <c r="F8" s="250">
        <v>103.28</v>
      </c>
    </row>
    <row r="9" spans="1:6" ht="20.100000000000001" customHeight="1" x14ac:dyDescent="0.2">
      <c r="A9" s="251" t="s">
        <v>224</v>
      </c>
      <c r="B9" s="252">
        <v>103.97</v>
      </c>
      <c r="C9" s="196">
        <v>111.67</v>
      </c>
      <c r="D9" s="196">
        <v>106.06</v>
      </c>
      <c r="E9" s="196">
        <v>103.59</v>
      </c>
      <c r="F9" s="253">
        <v>103.51</v>
      </c>
    </row>
    <row r="10" spans="1:6" ht="20.100000000000001" customHeight="1" x14ac:dyDescent="0.2">
      <c r="A10" s="254" t="s">
        <v>225</v>
      </c>
      <c r="B10" s="252">
        <v>103.28</v>
      </c>
      <c r="C10" s="196">
        <v>110.1</v>
      </c>
      <c r="D10" s="196">
        <v>105.12</v>
      </c>
      <c r="E10" s="196">
        <v>103.93</v>
      </c>
      <c r="F10" s="253">
        <v>103.8</v>
      </c>
    </row>
    <row r="11" spans="1:6" ht="20.100000000000001" customHeight="1" x14ac:dyDescent="0.25">
      <c r="A11" s="255" t="s">
        <v>226</v>
      </c>
      <c r="B11" s="256"/>
      <c r="C11" s="257"/>
      <c r="D11" s="257"/>
      <c r="E11" s="257"/>
      <c r="F11" s="258"/>
    </row>
    <row r="12" spans="1:6" ht="20.100000000000001" customHeight="1" x14ac:dyDescent="0.2">
      <c r="A12" s="248" t="s">
        <v>223</v>
      </c>
      <c r="B12" s="249">
        <v>104.47</v>
      </c>
      <c r="C12" s="195">
        <v>118.92</v>
      </c>
      <c r="D12" s="195">
        <v>106.89</v>
      </c>
      <c r="E12" s="195">
        <v>101.78</v>
      </c>
      <c r="F12" s="250">
        <v>102.14</v>
      </c>
    </row>
    <row r="13" spans="1:6" s="260" customFormat="1" ht="20.100000000000001" customHeight="1" x14ac:dyDescent="0.2">
      <c r="A13" s="259" t="s">
        <v>224</v>
      </c>
      <c r="B13" s="252">
        <v>104.16</v>
      </c>
      <c r="C13" s="196">
        <v>116.86</v>
      </c>
      <c r="D13" s="196">
        <v>107.43</v>
      </c>
      <c r="E13" s="196">
        <v>101.95</v>
      </c>
      <c r="F13" s="253">
        <v>102.42</v>
      </c>
    </row>
    <row r="14" spans="1:6" ht="20.100000000000001" customHeight="1" x14ac:dyDescent="0.25">
      <c r="A14" s="255" t="s">
        <v>276</v>
      </c>
      <c r="B14" s="256"/>
      <c r="C14" s="257"/>
      <c r="D14" s="257"/>
      <c r="E14" s="257"/>
      <c r="F14" s="258"/>
    </row>
    <row r="15" spans="1:6" ht="20.100000000000001" customHeight="1" x14ac:dyDescent="0.2">
      <c r="A15" s="248" t="s">
        <v>223</v>
      </c>
      <c r="B15" s="249">
        <v>102.58</v>
      </c>
      <c r="C15" s="195">
        <v>119.39</v>
      </c>
      <c r="D15" s="195">
        <v>107.32</v>
      </c>
      <c r="E15" s="195">
        <v>101.51</v>
      </c>
      <c r="F15" s="250">
        <v>101.84</v>
      </c>
    </row>
    <row r="16" spans="1:6" s="260" customFormat="1" ht="20.100000000000001" customHeight="1" x14ac:dyDescent="0.2">
      <c r="A16" s="261" t="s">
        <v>224</v>
      </c>
      <c r="B16" s="252">
        <v>103.33</v>
      </c>
      <c r="C16" s="196">
        <v>117.07</v>
      </c>
      <c r="D16" s="196">
        <v>107.86</v>
      </c>
      <c r="E16" s="196">
        <v>101.69</v>
      </c>
      <c r="F16" s="253">
        <v>102.3</v>
      </c>
    </row>
    <row r="17" spans="1:6" ht="20.100000000000001" customHeight="1" x14ac:dyDescent="0.25">
      <c r="A17" s="255" t="s">
        <v>227</v>
      </c>
      <c r="B17" s="256"/>
      <c r="C17" s="257"/>
      <c r="D17" s="257"/>
      <c r="E17" s="257"/>
      <c r="F17" s="258"/>
    </row>
    <row r="18" spans="1:6" ht="20.100000000000001" customHeight="1" x14ac:dyDescent="0.2">
      <c r="A18" s="248" t="s">
        <v>223</v>
      </c>
      <c r="B18" s="249">
        <v>83.575000000000003</v>
      </c>
      <c r="C18" s="195">
        <v>94.29</v>
      </c>
      <c r="D18" s="195">
        <v>105.85001262132307</v>
      </c>
      <c r="E18" s="195">
        <v>103.28205169846724</v>
      </c>
      <c r="F18" s="250">
        <v>102.961473901029</v>
      </c>
    </row>
    <row r="19" spans="1:6" ht="20.100000000000001" customHeight="1" x14ac:dyDescent="0.2">
      <c r="A19" s="251" t="s">
        <v>224</v>
      </c>
      <c r="B19" s="252">
        <v>78.227919956132112</v>
      </c>
      <c r="C19" s="196">
        <v>101.66296622935016</v>
      </c>
      <c r="D19" s="196">
        <v>105.81650969904743</v>
      </c>
      <c r="E19" s="196">
        <v>102.71857645220098</v>
      </c>
      <c r="F19" s="253">
        <v>102.38772997374197</v>
      </c>
    </row>
    <row r="20" spans="1:6" ht="20.100000000000001" customHeight="1" x14ac:dyDescent="0.2">
      <c r="A20" s="254" t="s">
        <v>277</v>
      </c>
      <c r="B20" s="252"/>
      <c r="C20" s="196"/>
      <c r="D20" s="196"/>
      <c r="E20" s="196"/>
      <c r="F20" s="253"/>
    </row>
    <row r="21" spans="1:6" ht="20.100000000000001" customHeight="1" x14ac:dyDescent="0.2">
      <c r="A21" s="251" t="s">
        <v>224</v>
      </c>
      <c r="B21" s="252">
        <v>86.922518061435653</v>
      </c>
      <c r="C21" s="197">
        <v>101.41446361702759</v>
      </c>
      <c r="D21" s="197">
        <v>103.96051368237202</v>
      </c>
      <c r="E21" s="197">
        <v>103.69566982539271</v>
      </c>
      <c r="F21" s="262">
        <v>102.70173746535991</v>
      </c>
    </row>
    <row r="22" spans="1:6" ht="20.100000000000001" customHeight="1" x14ac:dyDescent="0.25">
      <c r="A22" s="255" t="s">
        <v>228</v>
      </c>
      <c r="B22" s="256"/>
      <c r="C22" s="257"/>
      <c r="D22" s="257"/>
      <c r="E22" s="257"/>
      <c r="F22" s="258"/>
    </row>
    <row r="23" spans="1:6" ht="20.100000000000001" customHeight="1" x14ac:dyDescent="0.2">
      <c r="A23" s="248" t="s">
        <v>223</v>
      </c>
      <c r="B23" s="249">
        <v>105.05077138815111</v>
      </c>
      <c r="C23" s="195">
        <v>121.40408164678772</v>
      </c>
      <c r="D23" s="195">
        <v>107.43662866395273</v>
      </c>
      <c r="E23" s="195">
        <v>101.36195339264246</v>
      </c>
      <c r="F23" s="250">
        <v>101.74692189096145</v>
      </c>
    </row>
    <row r="24" spans="1:6" s="260" customFormat="1" ht="20.100000000000001" customHeight="1" x14ac:dyDescent="0.2">
      <c r="A24" s="259" t="s">
        <v>224</v>
      </c>
      <c r="B24" s="263">
        <v>105.35983895443266</v>
      </c>
      <c r="C24" s="197">
        <v>117.78105902084125</v>
      </c>
      <c r="D24" s="197">
        <v>107.93492876540482</v>
      </c>
      <c r="E24" s="197">
        <v>101.60485399249239</v>
      </c>
      <c r="F24" s="262">
        <v>102.23101395038812</v>
      </c>
    </row>
    <row r="25" spans="1:6" ht="20.100000000000001" customHeight="1" x14ac:dyDescent="0.25">
      <c r="A25" s="264" t="s">
        <v>278</v>
      </c>
      <c r="B25" s="265"/>
      <c r="C25" s="266"/>
      <c r="D25" s="266"/>
      <c r="E25" s="266"/>
      <c r="F25" s="267"/>
    </row>
    <row r="26" spans="1:6" ht="20.100000000000001" customHeight="1" x14ac:dyDescent="0.2">
      <c r="A26" s="248" t="s">
        <v>223</v>
      </c>
      <c r="B26" s="249">
        <v>122.22444081964035</v>
      </c>
      <c r="C26" s="195">
        <v>114.94542216483543</v>
      </c>
      <c r="D26" s="195">
        <v>103.24082689113347</v>
      </c>
      <c r="E26" s="195">
        <v>104.05068588005933</v>
      </c>
      <c r="F26" s="250">
        <v>104.61650866122847</v>
      </c>
    </row>
    <row r="27" spans="1:6" ht="20.100000000000001" customHeight="1" x14ac:dyDescent="0.2">
      <c r="A27" s="251" t="s">
        <v>224</v>
      </c>
      <c r="B27" s="263">
        <v>111.32405511131343</v>
      </c>
      <c r="C27" s="197">
        <v>114.98756542780066</v>
      </c>
      <c r="D27" s="197">
        <v>103.45464076554831</v>
      </c>
      <c r="E27" s="197">
        <v>103.82853523787183</v>
      </c>
      <c r="F27" s="262">
        <v>103.58900056549696</v>
      </c>
    </row>
    <row r="28" spans="1:6" ht="20.100000000000001" customHeight="1" x14ac:dyDescent="0.2">
      <c r="A28" s="268" t="s">
        <v>229</v>
      </c>
      <c r="B28" s="256"/>
      <c r="C28" s="257"/>
      <c r="D28" s="257"/>
      <c r="E28" s="257"/>
      <c r="F28" s="269"/>
    </row>
    <row r="29" spans="1:6" ht="20.100000000000001" customHeight="1" x14ac:dyDescent="0.2">
      <c r="A29" s="248" t="s">
        <v>223</v>
      </c>
      <c r="B29" s="249">
        <v>124.00377419716091</v>
      </c>
      <c r="C29" s="195">
        <v>118.92966209704446</v>
      </c>
      <c r="D29" s="195">
        <v>102.77050592024483</v>
      </c>
      <c r="E29" s="195">
        <v>104.1752823028217</v>
      </c>
      <c r="F29" s="250">
        <v>105.4127414807114</v>
      </c>
    </row>
    <row r="30" spans="1:6" ht="20.100000000000001" customHeight="1" thickBot="1" x14ac:dyDescent="0.25">
      <c r="A30" s="270" t="s">
        <v>224</v>
      </c>
      <c r="B30" s="271">
        <v>111.43296341490634</v>
      </c>
      <c r="C30" s="198">
        <v>119.32574773825681</v>
      </c>
      <c r="D30" s="198">
        <v>102.97357819240985</v>
      </c>
      <c r="E30" s="198">
        <v>103.70368867328314</v>
      </c>
      <c r="F30" s="272">
        <v>103.66410422239861</v>
      </c>
    </row>
    <row r="31" spans="1:6" ht="20.100000000000001" customHeight="1" x14ac:dyDescent="0.2">
      <c r="A31" s="273" t="s">
        <v>230</v>
      </c>
      <c r="B31" s="274"/>
      <c r="C31" s="275"/>
      <c r="D31" s="275"/>
      <c r="E31" s="275"/>
      <c r="F31" s="276"/>
    </row>
    <row r="32" spans="1:6" ht="20.100000000000001" customHeight="1" x14ac:dyDescent="0.2">
      <c r="A32" s="248" t="s">
        <v>223</v>
      </c>
      <c r="B32" s="249">
        <v>118.44879731504831</v>
      </c>
      <c r="C32" s="195">
        <v>104.70011550920827</v>
      </c>
      <c r="D32" s="195">
        <v>104.40622754013017</v>
      </c>
      <c r="E32" s="195">
        <v>103.74664812176491</v>
      </c>
      <c r="F32" s="250">
        <v>102.67355688019894</v>
      </c>
    </row>
    <row r="33" spans="1:6" ht="20.100000000000001" customHeight="1" x14ac:dyDescent="0.2">
      <c r="A33" s="277" t="s">
        <v>224</v>
      </c>
      <c r="B33" s="263">
        <v>111.03710509320339</v>
      </c>
      <c r="C33" s="197">
        <v>104.83051125107554</v>
      </c>
      <c r="D33" s="197">
        <v>104.62975910582051</v>
      </c>
      <c r="E33" s="197">
        <v>103.91753909913074</v>
      </c>
      <c r="F33" s="262">
        <v>102.81921734920971</v>
      </c>
    </row>
    <row r="34" spans="1:6" ht="20.100000000000001" customHeight="1" x14ac:dyDescent="0.25">
      <c r="A34" s="264" t="s">
        <v>279</v>
      </c>
      <c r="B34" s="278"/>
      <c r="C34" s="279"/>
      <c r="D34" s="279"/>
      <c r="E34" s="279"/>
      <c r="F34" s="267"/>
    </row>
    <row r="35" spans="1:6" ht="20.100000000000001" customHeight="1" x14ac:dyDescent="0.2">
      <c r="A35" s="248" t="s">
        <v>223</v>
      </c>
      <c r="B35" s="249">
        <v>103.08676779462228</v>
      </c>
      <c r="C35" s="195">
        <v>109.19225050812028</v>
      </c>
      <c r="D35" s="195">
        <v>105.65763063634334</v>
      </c>
      <c r="E35" s="195">
        <v>103.77280165076046</v>
      </c>
      <c r="F35" s="250">
        <v>103.62135365899984</v>
      </c>
    </row>
    <row r="36" spans="1:6" ht="20.100000000000001" customHeight="1" x14ac:dyDescent="0.2">
      <c r="A36" s="251" t="s">
        <v>224</v>
      </c>
      <c r="B36" s="263">
        <v>102.80598858438397</v>
      </c>
      <c r="C36" s="197">
        <v>110.93002262534471</v>
      </c>
      <c r="D36" s="197">
        <v>105.21042968511456</v>
      </c>
      <c r="E36" s="197">
        <v>103.85084742750846</v>
      </c>
      <c r="F36" s="262">
        <v>103.66707632072378</v>
      </c>
    </row>
    <row r="37" spans="1:6" ht="30" x14ac:dyDescent="0.2">
      <c r="A37" s="268" t="s">
        <v>280</v>
      </c>
      <c r="B37" s="256"/>
      <c r="C37" s="257"/>
      <c r="D37" s="257"/>
      <c r="E37" s="257"/>
      <c r="F37" s="269"/>
    </row>
    <row r="38" spans="1:6" ht="20.100000000000001" customHeight="1" x14ac:dyDescent="0.2">
      <c r="A38" s="248" t="s">
        <v>223</v>
      </c>
      <c r="B38" s="249">
        <v>103.26324883293117</v>
      </c>
      <c r="C38" s="195">
        <v>107.30447267902814</v>
      </c>
      <c r="D38" s="195">
        <v>105.11576158780424</v>
      </c>
      <c r="E38" s="195">
        <v>103.36601910242264</v>
      </c>
      <c r="F38" s="250">
        <v>103.28545883343546</v>
      </c>
    </row>
    <row r="39" spans="1:6" ht="20.100000000000001" customHeight="1" x14ac:dyDescent="0.2">
      <c r="A39" s="251" t="s">
        <v>224</v>
      </c>
      <c r="B39" s="263">
        <v>103.28020998914653</v>
      </c>
      <c r="C39" s="197">
        <v>108.2242899741489</v>
      </c>
      <c r="D39" s="197">
        <v>105.57031878817374</v>
      </c>
      <c r="E39" s="197">
        <v>103.90815410268569</v>
      </c>
      <c r="F39" s="262">
        <v>103.8253182904661</v>
      </c>
    </row>
    <row r="40" spans="1:6" ht="30" x14ac:dyDescent="0.2">
      <c r="A40" s="268" t="s">
        <v>281</v>
      </c>
      <c r="B40" s="256"/>
      <c r="C40" s="257"/>
      <c r="D40" s="257"/>
      <c r="E40" s="257"/>
      <c r="F40" s="269"/>
    </row>
    <row r="41" spans="1:6" ht="20.100000000000001" customHeight="1" x14ac:dyDescent="0.2">
      <c r="A41" s="248" t="s">
        <v>223</v>
      </c>
      <c r="B41" s="249">
        <v>121.34367793334096</v>
      </c>
      <c r="C41" s="195">
        <v>110.59134276157117</v>
      </c>
      <c r="D41" s="195">
        <v>104.1662598112429</v>
      </c>
      <c r="E41" s="195">
        <v>103.82017150544618</v>
      </c>
      <c r="F41" s="250">
        <v>103.65842203869533</v>
      </c>
    </row>
    <row r="42" spans="1:6" ht="20.100000000000001" customHeight="1" x14ac:dyDescent="0.2">
      <c r="A42" s="277" t="s">
        <v>224</v>
      </c>
      <c r="B42" s="263">
        <v>105.76270911228221</v>
      </c>
      <c r="C42" s="197">
        <v>107.87842826179646</v>
      </c>
      <c r="D42" s="197">
        <v>104.37176884138233</v>
      </c>
      <c r="E42" s="197">
        <v>103.69354956651908</v>
      </c>
      <c r="F42" s="262">
        <v>103.51794764928354</v>
      </c>
    </row>
    <row r="43" spans="1:6" ht="30" x14ac:dyDescent="0.2">
      <c r="A43" s="268" t="s">
        <v>231</v>
      </c>
      <c r="B43" s="256"/>
      <c r="C43" s="257"/>
      <c r="D43" s="257"/>
      <c r="E43" s="257"/>
      <c r="F43" s="269"/>
    </row>
    <row r="44" spans="1:6" ht="20.100000000000001" customHeight="1" x14ac:dyDescent="0.2">
      <c r="A44" s="248" t="s">
        <v>223</v>
      </c>
      <c r="B44" s="249">
        <v>97.063260400301658</v>
      </c>
      <c r="C44" s="195">
        <v>111.51174458226396</v>
      </c>
      <c r="D44" s="195">
        <v>104.85598747040284</v>
      </c>
      <c r="E44" s="195">
        <v>103.97989406054688</v>
      </c>
      <c r="F44" s="250">
        <v>103.45516345461276</v>
      </c>
    </row>
    <row r="45" spans="1:6" ht="20.100000000000001" customHeight="1" x14ac:dyDescent="0.2">
      <c r="A45" s="277" t="s">
        <v>224</v>
      </c>
      <c r="B45" s="263">
        <v>84.685231673297494</v>
      </c>
      <c r="C45" s="197">
        <v>114.70329100689625</v>
      </c>
      <c r="D45" s="197">
        <v>104.49918903655511</v>
      </c>
      <c r="E45" s="197">
        <v>102.97381112343929</v>
      </c>
      <c r="F45" s="262">
        <v>102.96129431039105</v>
      </c>
    </row>
    <row r="46" spans="1:6" ht="20.100000000000001" customHeight="1" x14ac:dyDescent="0.2">
      <c r="A46" s="280" t="s">
        <v>232</v>
      </c>
      <c r="B46" s="265"/>
      <c r="C46" s="266"/>
      <c r="D46" s="266"/>
      <c r="E46" s="266"/>
      <c r="F46" s="281"/>
    </row>
    <row r="47" spans="1:6" ht="20.100000000000001" customHeight="1" x14ac:dyDescent="0.2">
      <c r="A47" s="248" t="s">
        <v>223</v>
      </c>
      <c r="B47" s="249">
        <v>100.70180242264333</v>
      </c>
      <c r="C47" s="195">
        <v>114.27317472443525</v>
      </c>
      <c r="D47" s="195">
        <v>103.21189759375412</v>
      </c>
      <c r="E47" s="195">
        <v>103.6954574110801</v>
      </c>
      <c r="F47" s="250">
        <v>103.69775826006953</v>
      </c>
    </row>
    <row r="48" spans="1:6" ht="20.100000000000001" customHeight="1" x14ac:dyDescent="0.2">
      <c r="A48" s="251" t="s">
        <v>224</v>
      </c>
      <c r="B48" s="263">
        <v>93.544455665023094</v>
      </c>
      <c r="C48" s="197">
        <v>115.09466449539971</v>
      </c>
      <c r="D48" s="197">
        <v>102.94155931093809</v>
      </c>
      <c r="E48" s="197">
        <v>103.08894102342137</v>
      </c>
      <c r="F48" s="262">
        <v>102.94582586085468</v>
      </c>
    </row>
    <row r="49" spans="1:6" ht="20.100000000000001" customHeight="1" x14ac:dyDescent="0.2">
      <c r="A49" s="268" t="s">
        <v>233</v>
      </c>
      <c r="B49" s="256"/>
      <c r="C49" s="257"/>
      <c r="D49" s="257"/>
      <c r="E49" s="257"/>
      <c r="F49" s="269"/>
    </row>
    <row r="50" spans="1:6" ht="20.100000000000001" customHeight="1" x14ac:dyDescent="0.2">
      <c r="A50" s="248" t="s">
        <v>223</v>
      </c>
      <c r="B50" s="249">
        <v>101.01145673629419</v>
      </c>
      <c r="C50" s="195">
        <v>113.57392064133273</v>
      </c>
      <c r="D50" s="195">
        <v>106.83310039214049</v>
      </c>
      <c r="E50" s="195">
        <v>102.82471737342573</v>
      </c>
      <c r="F50" s="250">
        <v>102.74605931282056</v>
      </c>
    </row>
    <row r="51" spans="1:6" ht="20.100000000000001" customHeight="1" x14ac:dyDescent="0.2">
      <c r="A51" s="277" t="s">
        <v>224</v>
      </c>
      <c r="B51" s="263">
        <v>103.31801655177041</v>
      </c>
      <c r="C51" s="197">
        <v>115.93005216582952</v>
      </c>
      <c r="D51" s="197">
        <v>105.98039648487105</v>
      </c>
      <c r="E51" s="197">
        <v>103.35216603518755</v>
      </c>
      <c r="F51" s="262">
        <v>103.03428659360621</v>
      </c>
    </row>
    <row r="52" spans="1:6" ht="45" x14ac:dyDescent="0.2">
      <c r="A52" s="268" t="s">
        <v>282</v>
      </c>
      <c r="B52" s="256"/>
      <c r="C52" s="257"/>
      <c r="D52" s="257"/>
      <c r="E52" s="257"/>
      <c r="F52" s="269"/>
    </row>
    <row r="53" spans="1:6" ht="20.100000000000001" customHeight="1" x14ac:dyDescent="0.2">
      <c r="A53" s="248" t="s">
        <v>223</v>
      </c>
      <c r="B53" s="249">
        <v>96.750359441591598</v>
      </c>
      <c r="C53" s="195">
        <v>106.13907403103076</v>
      </c>
      <c r="D53" s="195">
        <v>105.127080043215</v>
      </c>
      <c r="E53" s="195">
        <v>104.36962413813661</v>
      </c>
      <c r="F53" s="250">
        <v>104.27173812987238</v>
      </c>
    </row>
    <row r="54" spans="1:6" ht="20.100000000000001" customHeight="1" thickBot="1" x14ac:dyDescent="0.25">
      <c r="A54" s="270" t="s">
        <v>224</v>
      </c>
      <c r="B54" s="271">
        <v>94.574509198564542</v>
      </c>
      <c r="C54" s="198">
        <v>105.89922784634662</v>
      </c>
      <c r="D54" s="198">
        <v>104.41107740260168</v>
      </c>
      <c r="E54" s="198">
        <v>103.99835018471968</v>
      </c>
      <c r="F54" s="272">
        <v>103.99434219103081</v>
      </c>
    </row>
    <row r="55" spans="1:6" ht="17.25" customHeight="1" x14ac:dyDescent="0.2">
      <c r="A55" s="273" t="s">
        <v>234</v>
      </c>
      <c r="B55" s="274"/>
      <c r="C55" s="275"/>
      <c r="D55" s="275"/>
      <c r="E55" s="275"/>
      <c r="F55" s="276"/>
    </row>
    <row r="56" spans="1:6" ht="20.100000000000001" customHeight="1" x14ac:dyDescent="0.2">
      <c r="A56" s="248" t="s">
        <v>223</v>
      </c>
      <c r="B56" s="249">
        <v>112.56746926151126</v>
      </c>
      <c r="C56" s="195">
        <v>112.78089724921865</v>
      </c>
      <c r="D56" s="195">
        <v>105.15986367878251</v>
      </c>
      <c r="E56" s="195">
        <v>104.29875975350443</v>
      </c>
      <c r="F56" s="250">
        <v>103.67858996094598</v>
      </c>
    </row>
    <row r="57" spans="1:6" ht="20.100000000000001" customHeight="1" x14ac:dyDescent="0.2">
      <c r="A57" s="251" t="s">
        <v>224</v>
      </c>
      <c r="B57" s="263">
        <v>106.40174506467746</v>
      </c>
      <c r="C57" s="197">
        <v>112.42793346995454</v>
      </c>
      <c r="D57" s="197">
        <v>105.12856849720119</v>
      </c>
      <c r="E57" s="197">
        <v>104.29953080249071</v>
      </c>
      <c r="F57" s="262">
        <v>103.68055131522721</v>
      </c>
    </row>
    <row r="58" spans="1:6" ht="15" x14ac:dyDescent="0.2">
      <c r="A58" s="268" t="s">
        <v>283</v>
      </c>
      <c r="B58" s="256"/>
      <c r="C58" s="257"/>
      <c r="D58" s="257"/>
      <c r="E58" s="257"/>
      <c r="F58" s="269"/>
    </row>
    <row r="59" spans="1:6" ht="20.100000000000001" customHeight="1" x14ac:dyDescent="0.2">
      <c r="A59" s="248" t="s">
        <v>223</v>
      </c>
      <c r="B59" s="249">
        <v>102.85588816978188</v>
      </c>
      <c r="C59" s="195">
        <v>109.7098667949674</v>
      </c>
      <c r="D59" s="195">
        <v>104.8299453345368</v>
      </c>
      <c r="E59" s="195">
        <v>104.28940104126035</v>
      </c>
      <c r="F59" s="250">
        <v>103.90972524526899</v>
      </c>
    </row>
    <row r="60" spans="1:6" ht="20.100000000000001" customHeight="1" x14ac:dyDescent="0.2">
      <c r="A60" s="277" t="s">
        <v>224</v>
      </c>
      <c r="B60" s="263">
        <v>98.32626193392899</v>
      </c>
      <c r="C60" s="197">
        <v>110.09065075936495</v>
      </c>
      <c r="D60" s="197">
        <v>103.84411957044823</v>
      </c>
      <c r="E60" s="197">
        <v>103.57325247777061</v>
      </c>
      <c r="F60" s="262">
        <v>103.55504814521687</v>
      </c>
    </row>
    <row r="61" spans="1:6" ht="30" x14ac:dyDescent="0.2">
      <c r="A61" s="280" t="s">
        <v>235</v>
      </c>
      <c r="B61" s="265"/>
      <c r="C61" s="266"/>
      <c r="D61" s="266"/>
      <c r="E61" s="266"/>
      <c r="F61" s="281"/>
    </row>
    <row r="62" spans="1:6" ht="20.100000000000001" customHeight="1" x14ac:dyDescent="0.2">
      <c r="A62" s="248" t="s">
        <v>223</v>
      </c>
      <c r="B62" s="249">
        <v>108.9028243105881</v>
      </c>
      <c r="C62" s="195">
        <v>105.04973777597226</v>
      </c>
      <c r="D62" s="195">
        <v>105.51789331556145</v>
      </c>
      <c r="E62" s="195">
        <v>103.96893083436554</v>
      </c>
      <c r="F62" s="250">
        <v>103.70498283524505</v>
      </c>
    </row>
    <row r="63" spans="1:6" ht="20.100000000000001" customHeight="1" x14ac:dyDescent="0.2">
      <c r="A63" s="251" t="s">
        <v>224</v>
      </c>
      <c r="B63" s="263">
        <v>109.93338662153519</v>
      </c>
      <c r="C63" s="197">
        <v>108.4482565633798</v>
      </c>
      <c r="D63" s="197">
        <v>104.60278072114713</v>
      </c>
      <c r="E63" s="197">
        <v>104.42001853251999</v>
      </c>
      <c r="F63" s="262">
        <v>103.87097744387263</v>
      </c>
    </row>
    <row r="64" spans="1:6" ht="30" x14ac:dyDescent="0.2">
      <c r="A64" s="268" t="s">
        <v>236</v>
      </c>
      <c r="B64" s="256"/>
      <c r="C64" s="257"/>
      <c r="D64" s="257"/>
      <c r="E64" s="257"/>
      <c r="F64" s="269"/>
    </row>
    <row r="65" spans="1:6" ht="20.100000000000001" customHeight="1" x14ac:dyDescent="0.2">
      <c r="A65" s="248" t="s">
        <v>223</v>
      </c>
      <c r="B65" s="249">
        <v>103.74131447492015</v>
      </c>
      <c r="C65" s="195">
        <v>105.78463220417672</v>
      </c>
      <c r="D65" s="195">
        <v>105.38539528221209</v>
      </c>
      <c r="E65" s="195">
        <v>104.07487862624008</v>
      </c>
      <c r="F65" s="250">
        <v>103.96667942092755</v>
      </c>
    </row>
    <row r="66" spans="1:6" ht="20.100000000000001" customHeight="1" x14ac:dyDescent="0.2">
      <c r="A66" s="277" t="s">
        <v>224</v>
      </c>
      <c r="B66" s="263">
        <v>103.37954452131572</v>
      </c>
      <c r="C66" s="197">
        <v>115.23238978124097</v>
      </c>
      <c r="D66" s="197">
        <v>105.06657534856645</v>
      </c>
      <c r="E66" s="197">
        <v>103.88514642017881</v>
      </c>
      <c r="F66" s="262">
        <v>103.74154641042188</v>
      </c>
    </row>
    <row r="67" spans="1:6" ht="20.100000000000001" customHeight="1" x14ac:dyDescent="0.2">
      <c r="A67" s="280" t="s">
        <v>237</v>
      </c>
      <c r="B67" s="265"/>
      <c r="C67" s="266"/>
      <c r="D67" s="266"/>
      <c r="E67" s="266"/>
      <c r="F67" s="281"/>
    </row>
    <row r="68" spans="1:6" ht="20.100000000000001" customHeight="1" x14ac:dyDescent="0.2">
      <c r="A68" s="248" t="s">
        <v>223</v>
      </c>
      <c r="B68" s="249">
        <v>107.17724804725317</v>
      </c>
      <c r="C68" s="195">
        <v>108.76635283726452</v>
      </c>
      <c r="D68" s="195">
        <v>106.50104537031669</v>
      </c>
      <c r="E68" s="195">
        <v>104.09519310088568</v>
      </c>
      <c r="F68" s="250">
        <v>103.99866709112615</v>
      </c>
    </row>
    <row r="69" spans="1:6" ht="20.100000000000001" customHeight="1" x14ac:dyDescent="0.2">
      <c r="A69" s="251" t="s">
        <v>224</v>
      </c>
      <c r="B69" s="263">
        <v>108.50257883259356</v>
      </c>
      <c r="C69" s="197">
        <v>109.11448632400669</v>
      </c>
      <c r="D69" s="197">
        <v>106.15801362279475</v>
      </c>
      <c r="E69" s="197">
        <v>104.0865087692504</v>
      </c>
      <c r="F69" s="262">
        <v>103.99090356441512</v>
      </c>
    </row>
    <row r="70" spans="1:6" ht="20.100000000000001" customHeight="1" x14ac:dyDescent="0.2">
      <c r="A70" s="268" t="s">
        <v>238</v>
      </c>
      <c r="B70" s="256"/>
      <c r="C70" s="257"/>
      <c r="D70" s="257"/>
      <c r="E70" s="257"/>
      <c r="F70" s="269"/>
    </row>
    <row r="71" spans="1:6" ht="20.100000000000001" customHeight="1" x14ac:dyDescent="0.2">
      <c r="A71" s="248" t="s">
        <v>223</v>
      </c>
      <c r="B71" s="249">
        <v>105.44621915762893</v>
      </c>
      <c r="C71" s="195">
        <v>116.738470249041</v>
      </c>
      <c r="D71" s="195">
        <v>103.09803317889026</v>
      </c>
      <c r="E71" s="199">
        <v>103.17001580098119</v>
      </c>
      <c r="F71" s="282">
        <v>102.92364215066976</v>
      </c>
    </row>
    <row r="72" spans="1:6" ht="31.5" x14ac:dyDescent="0.25">
      <c r="A72" s="255" t="s">
        <v>239</v>
      </c>
      <c r="B72" s="283"/>
      <c r="C72" s="284"/>
      <c r="D72" s="284"/>
      <c r="E72" s="284"/>
      <c r="F72" s="258"/>
    </row>
    <row r="73" spans="1:6" ht="20.100000000000001" customHeight="1" x14ac:dyDescent="0.2">
      <c r="A73" s="248" t="s">
        <v>223</v>
      </c>
      <c r="B73" s="285">
        <v>113.97328436234078</v>
      </c>
      <c r="C73" s="286">
        <v>105.66595913590535</v>
      </c>
      <c r="D73" s="286">
        <v>109.4666909346474</v>
      </c>
      <c r="E73" s="286">
        <v>103.7169780172019</v>
      </c>
      <c r="F73" s="287">
        <v>103.84400982230164</v>
      </c>
    </row>
    <row r="74" spans="1:6" ht="20.100000000000001" customHeight="1" x14ac:dyDescent="0.2">
      <c r="A74" s="251" t="s">
        <v>224</v>
      </c>
      <c r="B74" s="263">
        <v>111.7653551590118</v>
      </c>
      <c r="C74" s="197">
        <v>105.13132768080975</v>
      </c>
      <c r="D74" s="197">
        <v>109.77039255539619</v>
      </c>
      <c r="E74" s="197">
        <v>104.04052331979898</v>
      </c>
      <c r="F74" s="262">
        <v>104.01663488333928</v>
      </c>
    </row>
    <row r="75" spans="1:6" ht="31.5" x14ac:dyDescent="0.25">
      <c r="A75" s="255" t="s">
        <v>240</v>
      </c>
      <c r="B75" s="283"/>
      <c r="C75" s="284"/>
      <c r="D75" s="284"/>
      <c r="E75" s="284"/>
      <c r="F75" s="258"/>
    </row>
    <row r="76" spans="1:6" ht="20.100000000000001" customHeight="1" x14ac:dyDescent="0.2">
      <c r="A76" s="248" t="s">
        <v>223</v>
      </c>
      <c r="B76" s="285">
        <v>117.86921478983321</v>
      </c>
      <c r="C76" s="286">
        <v>107.1171529427875</v>
      </c>
      <c r="D76" s="286">
        <v>107.92491085219851</v>
      </c>
      <c r="E76" s="286">
        <v>103.85467880554889</v>
      </c>
      <c r="F76" s="287">
        <v>103.96529087534105</v>
      </c>
    </row>
    <row r="77" spans="1:6" ht="20.100000000000001" customHeight="1" thickBot="1" x14ac:dyDescent="0.25">
      <c r="A77" s="270" t="s">
        <v>224</v>
      </c>
      <c r="B77" s="271">
        <v>109.74722269035979</v>
      </c>
      <c r="C77" s="198">
        <v>106.69002922373198</v>
      </c>
      <c r="D77" s="198">
        <v>108.07052287140178</v>
      </c>
      <c r="E77" s="198">
        <v>104.03722999879474</v>
      </c>
      <c r="F77" s="272">
        <v>104.04214344460769</v>
      </c>
    </row>
    <row r="78" spans="1:6" ht="20.100000000000001" customHeight="1" x14ac:dyDescent="0.25">
      <c r="A78" s="244" t="s">
        <v>241</v>
      </c>
      <c r="B78" s="288"/>
      <c r="C78" s="289"/>
      <c r="D78" s="289"/>
      <c r="E78" s="289"/>
      <c r="F78" s="290"/>
    </row>
    <row r="79" spans="1:6" ht="20.100000000000001" customHeight="1" x14ac:dyDescent="0.2">
      <c r="A79" s="248" t="s">
        <v>223</v>
      </c>
      <c r="B79" s="249">
        <v>97.698361623083755</v>
      </c>
      <c r="C79" s="195">
        <v>107.56043429646965</v>
      </c>
      <c r="D79" s="195">
        <v>105.63012970940115</v>
      </c>
      <c r="E79" s="195">
        <v>104.28724478447856</v>
      </c>
      <c r="F79" s="250">
        <v>103.77215207433417</v>
      </c>
    </row>
    <row r="80" spans="1:6" ht="20.100000000000001" customHeight="1" x14ac:dyDescent="0.25">
      <c r="A80" s="255" t="s">
        <v>242</v>
      </c>
      <c r="B80" s="283"/>
      <c r="C80" s="284"/>
      <c r="D80" s="284"/>
      <c r="E80" s="284"/>
      <c r="F80" s="258"/>
    </row>
    <row r="81" spans="1:6" ht="20.100000000000001" customHeight="1" x14ac:dyDescent="0.2">
      <c r="A81" s="248" t="s">
        <v>223</v>
      </c>
      <c r="B81" s="291">
        <v>92.138973548895493</v>
      </c>
      <c r="C81" s="195">
        <v>105.46163506756588</v>
      </c>
      <c r="D81" s="195">
        <v>106.3454858721778</v>
      </c>
      <c r="E81" s="195">
        <v>104.47450668341122</v>
      </c>
      <c r="F81" s="250">
        <v>104.00593408265088</v>
      </c>
    </row>
    <row r="82" spans="1:6" ht="20.100000000000001" customHeight="1" x14ac:dyDescent="0.25">
      <c r="A82" s="255" t="s">
        <v>243</v>
      </c>
      <c r="B82" s="283"/>
      <c r="C82" s="284"/>
      <c r="D82" s="284"/>
      <c r="E82" s="284"/>
      <c r="F82" s="258"/>
    </row>
    <row r="83" spans="1:6" ht="20.100000000000001" customHeight="1" x14ac:dyDescent="0.2">
      <c r="A83" s="248" t="s">
        <v>223</v>
      </c>
      <c r="B83" s="291">
        <v>105.04426413419388</v>
      </c>
      <c r="C83" s="195">
        <v>110.23163331507445</v>
      </c>
      <c r="D83" s="195">
        <v>104.71967641132176</v>
      </c>
      <c r="E83" s="195">
        <v>104.04891145856423</v>
      </c>
      <c r="F83" s="250">
        <v>103.47461133647656</v>
      </c>
    </row>
    <row r="84" spans="1:6" ht="20.100000000000001" customHeight="1" x14ac:dyDescent="0.2">
      <c r="A84" s="292" t="s">
        <v>244</v>
      </c>
      <c r="B84" s="263">
        <v>103.84</v>
      </c>
      <c r="C84" s="197">
        <v>108.46831076608932</v>
      </c>
      <c r="D84" s="197">
        <v>104.42565313462507</v>
      </c>
      <c r="E84" s="197">
        <v>104.0896564698445</v>
      </c>
      <c r="F84" s="262">
        <v>103.48329389117154</v>
      </c>
    </row>
    <row r="85" spans="1:6" ht="16.5" customHeight="1" x14ac:dyDescent="0.25">
      <c r="A85" s="255" t="s">
        <v>245</v>
      </c>
      <c r="B85" s="293"/>
      <c r="C85" s="294"/>
      <c r="D85" s="294"/>
      <c r="E85" s="294"/>
      <c r="F85" s="295"/>
    </row>
    <row r="86" spans="1:6" ht="20.100000000000001" customHeight="1" x14ac:dyDescent="0.2">
      <c r="A86" s="248" t="s">
        <v>246</v>
      </c>
      <c r="B86" s="291">
        <v>115.6986806086489</v>
      </c>
      <c r="C86" s="195">
        <v>110.72160177517414</v>
      </c>
      <c r="D86" s="195">
        <v>104.05300651939007</v>
      </c>
      <c r="E86" s="195">
        <v>104.4174594124103</v>
      </c>
      <c r="F86" s="250">
        <v>104.19299538490499</v>
      </c>
    </row>
    <row r="87" spans="1:6" ht="20.100000000000001" customHeight="1" x14ac:dyDescent="0.2">
      <c r="A87" s="296" t="s">
        <v>247</v>
      </c>
      <c r="B87" s="252">
        <v>119.66</v>
      </c>
      <c r="C87" s="196">
        <v>113.90495904097749</v>
      </c>
      <c r="D87" s="196">
        <v>104.12480116283103</v>
      </c>
      <c r="E87" s="196">
        <v>104.34968084457263</v>
      </c>
      <c r="F87" s="253">
        <v>104.02960037838895</v>
      </c>
    </row>
    <row r="88" spans="1:6" ht="20.100000000000001" customHeight="1" x14ac:dyDescent="0.2">
      <c r="A88" s="297" t="s">
        <v>284</v>
      </c>
      <c r="B88" s="263">
        <v>110.52</v>
      </c>
      <c r="C88" s="197">
        <v>123.03283281823234</v>
      </c>
      <c r="D88" s="197">
        <v>104.34984771652884</v>
      </c>
      <c r="E88" s="197">
        <v>104.3709363758505</v>
      </c>
      <c r="F88" s="262">
        <v>104.10529563993789</v>
      </c>
    </row>
    <row r="89" spans="1:6" ht="20.100000000000001" customHeight="1" x14ac:dyDescent="0.25">
      <c r="A89" s="264" t="s">
        <v>248</v>
      </c>
      <c r="B89" s="298"/>
      <c r="C89" s="299"/>
      <c r="D89" s="299"/>
      <c r="E89" s="299"/>
      <c r="F89" s="300"/>
    </row>
    <row r="90" spans="1:6" ht="20.100000000000001" customHeight="1" x14ac:dyDescent="0.2">
      <c r="A90" s="248" t="s">
        <v>223</v>
      </c>
      <c r="B90" s="285">
        <v>109.09646626082731</v>
      </c>
      <c r="C90" s="286">
        <v>109.11350326220534</v>
      </c>
      <c r="D90" s="286">
        <v>107.81631706396419</v>
      </c>
      <c r="E90" s="286">
        <v>105.26289686896166</v>
      </c>
      <c r="F90" s="287">
        <v>104.42089798933949</v>
      </c>
    </row>
    <row r="91" spans="1:6" ht="20.100000000000001" customHeight="1" x14ac:dyDescent="0.2">
      <c r="A91" s="277" t="s">
        <v>249</v>
      </c>
      <c r="B91" s="263">
        <v>109.37</v>
      </c>
      <c r="C91" s="197"/>
      <c r="D91" s="197"/>
      <c r="E91" s="197"/>
      <c r="F91" s="262"/>
    </row>
    <row r="92" spans="1:6" ht="20.100000000000001" customHeight="1" x14ac:dyDescent="0.25">
      <c r="A92" s="264" t="s">
        <v>250</v>
      </c>
      <c r="B92" s="298"/>
      <c r="C92" s="299"/>
      <c r="D92" s="299"/>
      <c r="E92" s="299"/>
      <c r="F92" s="300"/>
    </row>
    <row r="93" spans="1:6" ht="20.100000000000001" customHeight="1" x14ac:dyDescent="0.2">
      <c r="A93" s="248" t="s">
        <v>223</v>
      </c>
      <c r="B93" s="291">
        <v>106.443170374801</v>
      </c>
      <c r="C93" s="195">
        <v>107.44175599659982</v>
      </c>
      <c r="D93" s="195">
        <v>106.10243664622135</v>
      </c>
      <c r="E93" s="195">
        <v>105.28083740075751</v>
      </c>
      <c r="F93" s="250">
        <v>104.50898015708006</v>
      </c>
    </row>
    <row r="94" spans="1:6" ht="20.100000000000001" customHeight="1" x14ac:dyDescent="0.2">
      <c r="A94" s="277" t="s">
        <v>224</v>
      </c>
      <c r="B94" s="263">
        <v>106.32</v>
      </c>
      <c r="C94" s="197">
        <v>107.31042093098554</v>
      </c>
      <c r="D94" s="197">
        <v>105.05015009592707</v>
      </c>
      <c r="E94" s="197">
        <v>104.23036783235442</v>
      </c>
      <c r="F94" s="262">
        <v>104.04591173085474</v>
      </c>
    </row>
    <row r="95" spans="1:6" ht="20.100000000000001" customHeight="1" x14ac:dyDescent="0.25">
      <c r="A95" s="255" t="s">
        <v>251</v>
      </c>
      <c r="B95" s="293"/>
      <c r="C95" s="294"/>
      <c r="D95" s="294"/>
      <c r="E95" s="294"/>
      <c r="F95" s="295"/>
    </row>
    <row r="96" spans="1:6" ht="20.100000000000001" customHeight="1" x14ac:dyDescent="0.2">
      <c r="A96" s="248" t="s">
        <v>252</v>
      </c>
      <c r="B96" s="249">
        <v>104.72464267353527</v>
      </c>
      <c r="C96" s="195">
        <v>108</v>
      </c>
      <c r="D96" s="195">
        <v>105.5</v>
      </c>
      <c r="E96" s="195">
        <v>104.5</v>
      </c>
      <c r="F96" s="250">
        <v>104.08999999999999</v>
      </c>
    </row>
    <row r="97" spans="1:6" ht="20.100000000000001" customHeight="1" x14ac:dyDescent="0.2">
      <c r="A97" s="251" t="s">
        <v>253</v>
      </c>
      <c r="B97" s="252">
        <v>104.26773052621139</v>
      </c>
      <c r="C97" s="196">
        <v>107.28817656092711</v>
      </c>
      <c r="D97" s="196">
        <v>105.11895939427505</v>
      </c>
      <c r="E97" s="196">
        <v>104.21028091370621</v>
      </c>
      <c r="F97" s="253">
        <v>104.0242161009644</v>
      </c>
    </row>
    <row r="98" spans="1:6" ht="20.100000000000001" customHeight="1" x14ac:dyDescent="0.2">
      <c r="A98" s="248" t="s">
        <v>254</v>
      </c>
      <c r="B98" s="249">
        <v>109.44362933008462</v>
      </c>
      <c r="C98" s="195">
        <v>108.3</v>
      </c>
      <c r="D98" s="195">
        <v>107.89999999999999</v>
      </c>
      <c r="E98" s="195">
        <v>104.5</v>
      </c>
      <c r="F98" s="250">
        <v>104.1839823538035</v>
      </c>
    </row>
    <row r="99" spans="1:6" ht="20.100000000000001" customHeight="1" thickBot="1" x14ac:dyDescent="0.25">
      <c r="A99" s="270" t="s">
        <v>255</v>
      </c>
      <c r="B99" s="271">
        <v>110.40812829467856</v>
      </c>
      <c r="C99" s="198">
        <v>109.84725118647334</v>
      </c>
      <c r="D99" s="198">
        <v>107.49669272889439</v>
      </c>
      <c r="E99" s="198">
        <v>104.429903581133</v>
      </c>
      <c r="F99" s="272">
        <v>104.02638887181564</v>
      </c>
    </row>
    <row r="100" spans="1:6" ht="15" customHeight="1" x14ac:dyDescent="0.2">
      <c r="A100" s="301" t="s">
        <v>256</v>
      </c>
      <c r="B100" s="200"/>
      <c r="C100" s="200"/>
      <c r="D100" s="200"/>
      <c r="E100" s="200"/>
      <c r="F100" s="200"/>
    </row>
    <row r="101" spans="1:6" ht="14.25" customHeight="1" x14ac:dyDescent="0.2">
      <c r="A101" s="302" t="s">
        <v>285</v>
      </c>
      <c r="B101" s="303"/>
      <c r="C101" s="303"/>
      <c r="D101" s="303"/>
      <c r="E101" s="303"/>
      <c r="F101" s="303"/>
    </row>
    <row r="102" spans="1:6" ht="27" customHeight="1" x14ac:dyDescent="0.2">
      <c r="A102" s="410" t="s">
        <v>286</v>
      </c>
      <c r="B102" s="411"/>
      <c r="C102" s="411"/>
      <c r="D102" s="411"/>
      <c r="E102" s="411"/>
      <c r="F102" s="411"/>
    </row>
    <row r="103" spans="1:6" ht="15" x14ac:dyDescent="0.2">
      <c r="A103" s="304" t="s">
        <v>257</v>
      </c>
      <c r="B103" s="305"/>
      <c r="C103" s="305"/>
      <c r="D103" s="305"/>
      <c r="E103" s="305"/>
      <c r="F103" s="305"/>
    </row>
    <row r="104" spans="1:6" ht="15" x14ac:dyDescent="0.2">
      <c r="A104" s="304" t="s">
        <v>258</v>
      </c>
      <c r="B104" s="305"/>
      <c r="C104" s="305"/>
      <c r="D104" s="305"/>
      <c r="E104" s="305"/>
      <c r="F104" s="305"/>
    </row>
    <row r="105" spans="1:6" ht="15" x14ac:dyDescent="0.2">
      <c r="A105" s="304" t="s">
        <v>259</v>
      </c>
      <c r="B105" s="306"/>
      <c r="C105" s="306"/>
      <c r="D105" s="306"/>
      <c r="E105" s="306"/>
      <c r="F105" s="306"/>
    </row>
    <row r="106" spans="1:6" ht="15" customHeight="1" x14ac:dyDescent="0.2">
      <c r="A106" s="304" t="s">
        <v>260</v>
      </c>
      <c r="B106" s="303"/>
      <c r="C106" s="303"/>
      <c r="D106" s="303"/>
      <c r="E106" s="303"/>
      <c r="F106" s="303"/>
    </row>
  </sheetData>
  <mergeCells count="5">
    <mergeCell ref="A1:F2"/>
    <mergeCell ref="A3:F3"/>
    <mergeCell ref="A4:F4"/>
    <mergeCell ref="D6:F6"/>
    <mergeCell ref="A102:F102"/>
  </mergeCells>
  <printOptions horizontalCentered="1"/>
  <pageMargins left="0.70866141732283472" right="0.39370078740157483" top="0.59055118110236227" bottom="0.59055118110236227" header="0.31496062992125984" footer="0.31496062992125984"/>
  <pageSetup paperSize="9" scale="90" fitToHeight="3" orientation="landscape" r:id="rId1"/>
  <rowBreaks count="4" manualBreakCount="4">
    <brk id="25" max="6" man="1"/>
    <brk id="46" max="5" man="1"/>
    <brk id="67" max="5" man="1"/>
    <brk id="89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F33"/>
  <sheetViews>
    <sheetView view="pageBreakPreview" zoomScale="70" zoomScaleNormal="67" zoomScaleSheetLayoutView="70" workbookViewId="0">
      <selection activeCell="L20" sqref="L20"/>
    </sheetView>
  </sheetViews>
  <sheetFormatPr defaultColWidth="8.28515625" defaultRowHeight="12" x14ac:dyDescent="0.15"/>
  <cols>
    <col min="1" max="1" width="72.42578125" style="307" customWidth="1"/>
    <col min="2" max="6" width="14.140625" style="342" customWidth="1"/>
    <col min="7" max="16384" width="8.28515625" style="307"/>
  </cols>
  <sheetData>
    <row r="1" spans="1:6" ht="12" customHeight="1" x14ac:dyDescent="0.15">
      <c r="A1" s="405" t="s">
        <v>273</v>
      </c>
      <c r="B1" s="405"/>
      <c r="C1" s="405"/>
      <c r="D1" s="405"/>
      <c r="E1" s="405"/>
      <c r="F1" s="405"/>
    </row>
    <row r="2" spans="1:6" ht="45" customHeight="1" x14ac:dyDescent="0.15">
      <c r="A2" s="405"/>
      <c r="B2" s="405"/>
      <c r="C2" s="405"/>
      <c r="D2" s="405"/>
      <c r="E2" s="405"/>
      <c r="F2" s="405"/>
    </row>
    <row r="3" spans="1:6" ht="37.5" customHeight="1" x14ac:dyDescent="0.15">
      <c r="A3" s="412" t="s">
        <v>289</v>
      </c>
      <c r="B3" s="413"/>
      <c r="C3" s="413"/>
      <c r="D3" s="413"/>
      <c r="E3" s="413"/>
      <c r="F3" s="413"/>
    </row>
    <row r="4" spans="1:6" s="192" customFormat="1" ht="19.5" customHeight="1" thickBot="1" x14ac:dyDescent="0.35">
      <c r="A4" s="407" t="s">
        <v>275</v>
      </c>
      <c r="B4" s="407"/>
      <c r="C4" s="407"/>
      <c r="D4" s="407"/>
      <c r="E4" s="407"/>
      <c r="F4" s="407"/>
    </row>
    <row r="5" spans="1:6" s="311" customFormat="1" ht="18.75" customHeight="1" x14ac:dyDescent="0.15">
      <c r="A5" s="414"/>
      <c r="B5" s="308">
        <v>2023</v>
      </c>
      <c r="C5" s="309">
        <v>2024</v>
      </c>
      <c r="D5" s="309">
        <v>2025</v>
      </c>
      <c r="E5" s="309">
        <v>2026</v>
      </c>
      <c r="F5" s="310">
        <v>2027</v>
      </c>
    </row>
    <row r="6" spans="1:6" s="311" customFormat="1" ht="18.75" customHeight="1" thickBot="1" x14ac:dyDescent="0.2">
      <c r="A6" s="415"/>
      <c r="B6" s="312" t="s">
        <v>290</v>
      </c>
      <c r="C6" s="313" t="s">
        <v>220</v>
      </c>
      <c r="D6" s="416" t="s">
        <v>221</v>
      </c>
      <c r="E6" s="416"/>
      <c r="F6" s="417"/>
    </row>
    <row r="7" spans="1:6" s="318" customFormat="1" ht="31.5" x14ac:dyDescent="0.15">
      <c r="A7" s="314" t="s">
        <v>291</v>
      </c>
      <c r="B7" s="315"/>
      <c r="C7" s="316"/>
      <c r="D7" s="316"/>
      <c r="E7" s="316"/>
      <c r="F7" s="317"/>
    </row>
    <row r="8" spans="1:6" s="311" customFormat="1" ht="15" x14ac:dyDescent="0.15">
      <c r="A8" s="319" t="s">
        <v>292</v>
      </c>
      <c r="B8" s="320">
        <v>107.41670127203899</v>
      </c>
      <c r="C8" s="321">
        <v>107.33995445016075</v>
      </c>
      <c r="D8" s="321">
        <v>104.45662823017655</v>
      </c>
      <c r="E8" s="321">
        <v>104.02595594858521</v>
      </c>
      <c r="F8" s="322">
        <v>104.03821609114341</v>
      </c>
    </row>
    <row r="9" spans="1:6" s="311" customFormat="1" ht="15" x14ac:dyDescent="0.15">
      <c r="A9" s="323" t="s">
        <v>293</v>
      </c>
      <c r="B9" s="324">
        <v>105.85945622434497</v>
      </c>
      <c r="C9" s="325">
        <v>108.00955064862646</v>
      </c>
      <c r="D9" s="325">
        <v>105.79080583016247</v>
      </c>
      <c r="E9" s="325">
        <v>104.27035520131041</v>
      </c>
      <c r="F9" s="326">
        <v>104.02494013729023</v>
      </c>
    </row>
    <row r="10" spans="1:6" s="318" customFormat="1" ht="15.75" x14ac:dyDescent="0.15">
      <c r="A10" s="327" t="s">
        <v>294</v>
      </c>
      <c r="B10" s="328"/>
      <c r="C10" s="329"/>
      <c r="D10" s="329"/>
      <c r="E10" s="329"/>
      <c r="F10" s="330"/>
    </row>
    <row r="11" spans="1:6" s="311" customFormat="1" ht="15" x14ac:dyDescent="0.15">
      <c r="A11" s="323" t="s">
        <v>292</v>
      </c>
      <c r="B11" s="324">
        <v>107.10773708872581</v>
      </c>
      <c r="C11" s="325">
        <v>105.89772697867785</v>
      </c>
      <c r="D11" s="325">
        <v>104.27152702276341</v>
      </c>
      <c r="E11" s="325">
        <v>104.0316868865518</v>
      </c>
      <c r="F11" s="326">
        <v>104.04097111235878</v>
      </c>
    </row>
    <row r="12" spans="1:6" s="311" customFormat="1" ht="15" x14ac:dyDescent="0.15">
      <c r="A12" s="331" t="s">
        <v>293</v>
      </c>
      <c r="B12" s="332">
        <v>104.26773052621139</v>
      </c>
      <c r="C12" s="333">
        <v>107.28817656092711</v>
      </c>
      <c r="D12" s="333">
        <v>105.11895939427505</v>
      </c>
      <c r="E12" s="333">
        <v>104.21028091370621</v>
      </c>
      <c r="F12" s="334">
        <v>104.0242161009644</v>
      </c>
    </row>
    <row r="13" spans="1:6" s="318" customFormat="1" ht="15" x14ac:dyDescent="0.15">
      <c r="A13" s="335" t="s">
        <v>295</v>
      </c>
      <c r="B13" s="328"/>
      <c r="C13" s="329"/>
      <c r="D13" s="329"/>
      <c r="E13" s="329"/>
      <c r="F13" s="330"/>
    </row>
    <row r="14" spans="1:6" s="311" customFormat="1" ht="15" x14ac:dyDescent="0.15">
      <c r="A14" s="323" t="s">
        <v>292</v>
      </c>
      <c r="B14" s="324">
        <v>108.16</v>
      </c>
      <c r="C14" s="325">
        <v>106.86284052688741</v>
      </c>
      <c r="D14" s="325">
        <v>104.19571189329271</v>
      </c>
      <c r="E14" s="325">
        <v>104.03189077428911</v>
      </c>
      <c r="F14" s="326">
        <v>104.03267051542393</v>
      </c>
    </row>
    <row r="15" spans="1:6" s="311" customFormat="1" ht="15" x14ac:dyDescent="0.15">
      <c r="A15" s="331" t="s">
        <v>296</v>
      </c>
      <c r="B15" s="332">
        <v>104.4</v>
      </c>
      <c r="C15" s="333">
        <v>108.33609792855718</v>
      </c>
      <c r="D15" s="333">
        <v>105.71371234663671</v>
      </c>
      <c r="E15" s="333">
        <v>104.15109963491238</v>
      </c>
      <c r="F15" s="334">
        <v>104.03041213059335</v>
      </c>
    </row>
    <row r="16" spans="1:6" s="318" customFormat="1" ht="15" x14ac:dyDescent="0.15">
      <c r="A16" s="336" t="s">
        <v>297</v>
      </c>
      <c r="B16" s="328"/>
      <c r="C16" s="329"/>
      <c r="D16" s="329"/>
      <c r="E16" s="329"/>
      <c r="F16" s="330"/>
    </row>
    <row r="17" spans="1:6" s="311" customFormat="1" ht="15" x14ac:dyDescent="0.15">
      <c r="A17" s="323" t="s">
        <v>292</v>
      </c>
      <c r="B17" s="324">
        <v>106.14</v>
      </c>
      <c r="C17" s="325">
        <v>106.41279543223139</v>
      </c>
      <c r="D17" s="325">
        <v>103.96339030217972</v>
      </c>
      <c r="E17" s="325">
        <v>104.0317935804491</v>
      </c>
      <c r="F17" s="326">
        <v>104.0326705154239</v>
      </c>
    </row>
    <row r="18" spans="1:6" s="311" customFormat="1" ht="15" x14ac:dyDescent="0.15">
      <c r="A18" s="331" t="s">
        <v>296</v>
      </c>
      <c r="B18" s="332">
        <v>103.92749177679836</v>
      </c>
      <c r="C18" s="333">
        <v>107.64763878753693</v>
      </c>
      <c r="D18" s="333">
        <v>105.00162106677296</v>
      </c>
      <c r="E18" s="333">
        <v>104.04120145984028</v>
      </c>
      <c r="F18" s="334">
        <v>104.03012457415511</v>
      </c>
    </row>
    <row r="19" spans="1:6" s="318" customFormat="1" ht="15" x14ac:dyDescent="0.15">
      <c r="A19" s="335" t="s">
        <v>298</v>
      </c>
      <c r="B19" s="328"/>
      <c r="C19" s="329"/>
      <c r="D19" s="329"/>
      <c r="E19" s="329"/>
      <c r="F19" s="330"/>
    </row>
    <row r="20" spans="1:6" ht="15" x14ac:dyDescent="0.15">
      <c r="A20" s="323" t="s">
        <v>292</v>
      </c>
      <c r="B20" s="324">
        <v>105.96</v>
      </c>
      <c r="C20" s="325">
        <v>104.86384943356626</v>
      </c>
      <c r="D20" s="325">
        <v>104.35274395323243</v>
      </c>
      <c r="E20" s="325">
        <v>104.03146847188563</v>
      </c>
      <c r="F20" s="326">
        <v>104.04986312387163</v>
      </c>
    </row>
    <row r="21" spans="1:6" ht="15" x14ac:dyDescent="0.15">
      <c r="A21" s="331" t="s">
        <v>296</v>
      </c>
      <c r="B21" s="332">
        <v>104.15587604341268</v>
      </c>
      <c r="C21" s="333">
        <v>106.15396613507076</v>
      </c>
      <c r="D21" s="333">
        <v>104.47827245949736</v>
      </c>
      <c r="E21" s="333">
        <v>104.27360625117534</v>
      </c>
      <c r="F21" s="334">
        <v>104.01755998627263</v>
      </c>
    </row>
    <row r="22" spans="1:6" s="318" customFormat="1" ht="15" x14ac:dyDescent="0.15">
      <c r="A22" s="336" t="s">
        <v>299</v>
      </c>
      <c r="B22" s="328"/>
      <c r="C22" s="329"/>
      <c r="D22" s="329"/>
      <c r="E22" s="329"/>
      <c r="F22" s="330"/>
    </row>
    <row r="23" spans="1:6" ht="15" x14ac:dyDescent="0.15">
      <c r="A23" s="323" t="s">
        <v>292</v>
      </c>
      <c r="B23" s="324">
        <v>105.92136229457188</v>
      </c>
      <c r="C23" s="325">
        <v>104.80344480408004</v>
      </c>
      <c r="D23" s="325">
        <v>104.36092830373917</v>
      </c>
      <c r="E23" s="325">
        <v>104.03171283762178</v>
      </c>
      <c r="F23" s="326">
        <v>104.05044288873991</v>
      </c>
    </row>
    <row r="24" spans="1:6" ht="15" x14ac:dyDescent="0.15">
      <c r="A24" s="331" t="s">
        <v>296</v>
      </c>
      <c r="B24" s="332">
        <v>104.15088461713762</v>
      </c>
      <c r="C24" s="333">
        <v>106.11713584001291</v>
      </c>
      <c r="D24" s="333">
        <v>104.46230615296062</v>
      </c>
      <c r="E24" s="333">
        <v>104.28103483837717</v>
      </c>
      <c r="F24" s="334">
        <v>104.01780353061241</v>
      </c>
    </row>
    <row r="25" spans="1:6" s="318" customFormat="1" ht="15.75" x14ac:dyDescent="0.15">
      <c r="A25" s="327" t="s">
        <v>300</v>
      </c>
      <c r="B25" s="328"/>
      <c r="C25" s="329"/>
      <c r="D25" s="329"/>
      <c r="E25" s="329"/>
      <c r="F25" s="330"/>
    </row>
    <row r="26" spans="1:6" ht="15" x14ac:dyDescent="0.15">
      <c r="A26" s="323" t="s">
        <v>292</v>
      </c>
      <c r="B26" s="324">
        <v>108.33</v>
      </c>
      <c r="C26" s="325">
        <v>111.04939990342271</v>
      </c>
      <c r="D26" s="325">
        <v>104.94074477380735</v>
      </c>
      <c r="E26" s="325">
        <v>104.0110953420391</v>
      </c>
      <c r="F26" s="326">
        <v>104.03157441925403</v>
      </c>
    </row>
    <row r="27" spans="1:6" ht="15" x14ac:dyDescent="0.15">
      <c r="A27" s="331" t="s">
        <v>293</v>
      </c>
      <c r="B27" s="332">
        <v>110.40812829467856</v>
      </c>
      <c r="C27" s="333">
        <v>109.84725118647334</v>
      </c>
      <c r="D27" s="333">
        <v>107.49669272889439</v>
      </c>
      <c r="E27" s="333">
        <v>104.429903581133</v>
      </c>
      <c r="F27" s="334">
        <v>104.02638887181564</v>
      </c>
    </row>
    <row r="28" spans="1:6" s="318" customFormat="1" ht="15" x14ac:dyDescent="0.15">
      <c r="A28" s="335" t="s">
        <v>301</v>
      </c>
      <c r="B28" s="328"/>
      <c r="C28" s="329"/>
      <c r="D28" s="329"/>
      <c r="E28" s="329"/>
      <c r="F28" s="330"/>
    </row>
    <row r="29" spans="1:6" ht="15" x14ac:dyDescent="0.15">
      <c r="A29" s="323" t="s">
        <v>292</v>
      </c>
      <c r="B29" s="324">
        <v>104.76</v>
      </c>
      <c r="C29" s="325">
        <v>111.02860452448394</v>
      </c>
      <c r="D29" s="325">
        <v>111.08997680970059</v>
      </c>
      <c r="E29" s="325">
        <v>105.47947418093841</v>
      </c>
      <c r="F29" s="326">
        <v>104.78524769675153</v>
      </c>
    </row>
    <row r="30" spans="1:6" ht="15" x14ac:dyDescent="0.15">
      <c r="A30" s="331" t="s">
        <v>296</v>
      </c>
      <c r="B30" s="332">
        <v>109.7</v>
      </c>
      <c r="C30" s="333">
        <v>107.43499149885487</v>
      </c>
      <c r="D30" s="333">
        <v>111.01942719342388</v>
      </c>
      <c r="E30" s="333">
        <v>108.67723284644646</v>
      </c>
      <c r="F30" s="334">
        <v>105.13002383556189</v>
      </c>
    </row>
    <row r="31" spans="1:6" s="318" customFormat="1" ht="15" x14ac:dyDescent="0.15">
      <c r="A31" s="335" t="s">
        <v>302</v>
      </c>
      <c r="B31" s="328"/>
      <c r="C31" s="329"/>
      <c r="D31" s="329"/>
      <c r="E31" s="329"/>
      <c r="F31" s="330"/>
    </row>
    <row r="32" spans="1:6" ht="15" x14ac:dyDescent="0.15">
      <c r="A32" s="323" t="s">
        <v>292</v>
      </c>
      <c r="B32" s="324">
        <v>110.13649985446662</v>
      </c>
      <c r="C32" s="325">
        <v>111.05925241887034</v>
      </c>
      <c r="D32" s="325">
        <v>102.02733772298322</v>
      </c>
      <c r="E32" s="325">
        <v>103.31540110940006</v>
      </c>
      <c r="F32" s="326">
        <v>103.67449616495132</v>
      </c>
    </row>
    <row r="33" spans="1:6" s="341" customFormat="1" ht="15.75" thickBot="1" x14ac:dyDescent="0.2">
      <c r="A33" s="337" t="s">
        <v>296</v>
      </c>
      <c r="B33" s="338">
        <v>110.39929233996627</v>
      </c>
      <c r="C33" s="339">
        <v>110.97959265824566</v>
      </c>
      <c r="D33" s="339">
        <v>105.85202217538028</v>
      </c>
      <c r="E33" s="339">
        <v>102.37260809165029</v>
      </c>
      <c r="F33" s="340">
        <v>103.50126893556335</v>
      </c>
    </row>
  </sheetData>
  <mergeCells count="5">
    <mergeCell ref="A1:F2"/>
    <mergeCell ref="A3:F3"/>
    <mergeCell ref="A4:F4"/>
    <mergeCell ref="A5:A6"/>
    <mergeCell ref="D6:F6"/>
  </mergeCells>
  <printOptions horizontalCentered="1"/>
  <pageMargins left="0.19685039370078741" right="0.39370078740157483" top="0.59055118110236227" bottom="0.19685039370078741" header="0.31496062992125984" footer="0.51181102362204722"/>
  <pageSetup paperSize="9" scale="90" firstPageNumber="114" orientation="landscape" r:id="rId1"/>
  <headerFooter>
    <oddFooter>&amp;R&amp;P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50"/>
  <sheetViews>
    <sheetView zoomScale="90" zoomScaleNormal="90" workbookViewId="0">
      <selection activeCell="G24" sqref="G24"/>
    </sheetView>
  </sheetViews>
  <sheetFormatPr defaultColWidth="9.140625" defaultRowHeight="15" x14ac:dyDescent="0.25"/>
  <cols>
    <col min="1" max="1" width="5.140625" style="140" customWidth="1"/>
    <col min="2" max="2" width="5.5703125" style="140" customWidth="1"/>
    <col min="3" max="3" width="39" style="140" customWidth="1"/>
    <col min="4" max="4" width="11.42578125" style="140" customWidth="1"/>
    <col min="5" max="5" width="13" style="140" customWidth="1"/>
    <col min="6" max="6" width="12.28515625" style="140" customWidth="1"/>
    <col min="7" max="7" width="27.140625" style="140" customWidth="1"/>
    <col min="8" max="8" width="29.140625" style="140" customWidth="1"/>
    <col min="9" max="9" width="29.5703125" style="140" customWidth="1"/>
    <col min="10" max="11" width="18" style="140" customWidth="1"/>
    <col min="12" max="12" width="12.7109375" style="140" customWidth="1"/>
    <col min="13" max="13" width="16.42578125" style="140" customWidth="1"/>
    <col min="14" max="14" width="16.85546875" style="140" customWidth="1"/>
    <col min="15" max="15" width="18.28515625" style="140" customWidth="1"/>
    <col min="16" max="16384" width="9.140625" style="140"/>
  </cols>
  <sheetData>
    <row r="3" spans="2:14" ht="15.75" x14ac:dyDescent="0.25">
      <c r="C3" s="43" t="s">
        <v>270</v>
      </c>
    </row>
    <row r="4" spans="2:14" ht="15" customHeight="1" x14ac:dyDescent="0.25"/>
    <row r="5" spans="2:14" s="44" customFormat="1" ht="66" customHeight="1" x14ac:dyDescent="0.2">
      <c r="B5" s="418" t="s">
        <v>41</v>
      </c>
      <c r="C5" s="418" t="s">
        <v>204</v>
      </c>
      <c r="D5" s="418" t="s">
        <v>190</v>
      </c>
      <c r="E5" s="418" t="s">
        <v>191</v>
      </c>
      <c r="F5" s="418" t="s">
        <v>205</v>
      </c>
      <c r="G5" s="418" t="s">
        <v>206</v>
      </c>
      <c r="H5" s="418" t="s">
        <v>212</v>
      </c>
      <c r="I5" s="418" t="s">
        <v>213</v>
      </c>
      <c r="J5" s="418" t="s">
        <v>210</v>
      </c>
      <c r="K5" s="418" t="s">
        <v>211</v>
      </c>
      <c r="L5" s="418" t="s">
        <v>207</v>
      </c>
      <c r="M5" s="418" t="s">
        <v>287</v>
      </c>
      <c r="N5" s="418" t="s">
        <v>216</v>
      </c>
    </row>
    <row r="6" spans="2:14" s="44" customFormat="1" ht="111" customHeight="1" x14ac:dyDescent="0.2">
      <c r="B6" s="419"/>
      <c r="C6" s="419"/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</row>
    <row r="7" spans="2:14" s="189" customFormat="1" x14ac:dyDescent="0.2">
      <c r="B7" s="146">
        <v>1</v>
      </c>
      <c r="C7" s="229"/>
      <c r="D7" s="146"/>
      <c r="E7" s="146"/>
      <c r="F7" s="224"/>
      <c r="G7" s="187"/>
      <c r="H7" s="187"/>
      <c r="I7" s="187"/>
      <c r="J7" s="190"/>
      <c r="K7" s="190"/>
      <c r="L7" s="146"/>
      <c r="M7" s="184"/>
      <c r="N7" s="226"/>
    </row>
    <row r="8" spans="2:14" s="189" customFormat="1" x14ac:dyDescent="0.2">
      <c r="B8" s="146">
        <v>2</v>
      </c>
      <c r="C8" s="229"/>
      <c r="D8" s="146"/>
      <c r="E8" s="146"/>
      <c r="F8" s="224"/>
      <c r="G8" s="187"/>
      <c r="H8" s="187"/>
      <c r="I8" s="187"/>
      <c r="J8" s="190"/>
      <c r="K8" s="190"/>
      <c r="L8" s="146"/>
      <c r="M8" s="184"/>
      <c r="N8" s="226"/>
    </row>
    <row r="9" spans="2:14" s="189" customFormat="1" x14ac:dyDescent="0.2">
      <c r="B9" s="146">
        <v>3</v>
      </c>
      <c r="C9" s="231"/>
      <c r="D9" s="230"/>
      <c r="E9" s="230"/>
      <c r="F9" s="230"/>
      <c r="G9" s="232"/>
      <c r="H9" s="232"/>
      <c r="I9" s="232"/>
      <c r="J9" s="233"/>
      <c r="K9" s="233"/>
      <c r="L9" s="230"/>
      <c r="M9" s="234"/>
      <c r="N9" s="235"/>
    </row>
    <row r="10" spans="2:14" s="189" customFormat="1" x14ac:dyDescent="0.2">
      <c r="B10" s="146">
        <v>4</v>
      </c>
      <c r="C10" s="228"/>
      <c r="D10" s="146"/>
      <c r="E10" s="146"/>
      <c r="F10" s="224"/>
      <c r="G10" s="187"/>
      <c r="H10" s="187"/>
      <c r="I10" s="187"/>
      <c r="J10" s="190"/>
      <c r="K10" s="190"/>
      <c r="L10" s="146"/>
      <c r="M10" s="184"/>
      <c r="N10" s="226"/>
    </row>
    <row r="11" spans="2:14" s="189" customFormat="1" x14ac:dyDescent="0.2">
      <c r="B11" s="146">
        <v>5</v>
      </c>
      <c r="C11" s="228"/>
      <c r="D11" s="146"/>
      <c r="E11" s="146"/>
      <c r="F11" s="224"/>
      <c r="G11" s="187"/>
      <c r="H11" s="187"/>
      <c r="I11" s="187"/>
      <c r="J11" s="190"/>
      <c r="K11" s="190"/>
      <c r="L11" s="146"/>
      <c r="M11" s="184"/>
      <c r="N11" s="226"/>
    </row>
    <row r="12" spans="2:14" s="189" customFormat="1" x14ac:dyDescent="0.2">
      <c r="B12" s="146">
        <v>6</v>
      </c>
      <c r="C12" s="228"/>
      <c r="D12" s="146"/>
      <c r="E12" s="146"/>
      <c r="F12" s="224"/>
      <c r="G12" s="187"/>
      <c r="H12" s="187"/>
      <c r="I12" s="187"/>
      <c r="J12" s="190"/>
      <c r="K12" s="190"/>
      <c r="L12" s="146"/>
      <c r="M12" s="184"/>
      <c r="N12" s="191"/>
    </row>
    <row r="13" spans="2:14" s="189" customFormat="1" x14ac:dyDescent="0.2">
      <c r="B13" s="146">
        <v>7</v>
      </c>
      <c r="C13" s="236"/>
      <c r="D13" s="230"/>
      <c r="E13" s="230"/>
      <c r="F13" s="230"/>
      <c r="G13" s="232"/>
      <c r="H13" s="232"/>
      <c r="I13" s="232"/>
      <c r="J13" s="233"/>
      <c r="K13" s="233"/>
      <c r="L13" s="230"/>
      <c r="M13" s="234"/>
      <c r="N13" s="235"/>
    </row>
    <row r="14" spans="2:14" s="189" customFormat="1" x14ac:dyDescent="0.2">
      <c r="B14" s="146">
        <v>8</v>
      </c>
      <c r="C14" s="228"/>
      <c r="D14" s="146"/>
      <c r="E14" s="146"/>
      <c r="F14" s="224"/>
      <c r="G14" s="187"/>
      <c r="H14" s="187"/>
      <c r="I14" s="187"/>
      <c r="J14" s="190"/>
      <c r="K14" s="190"/>
      <c r="L14" s="146"/>
      <c r="M14" s="184"/>
      <c r="N14" s="191"/>
    </row>
    <row r="15" spans="2:14" s="189" customFormat="1" x14ac:dyDescent="0.2">
      <c r="B15" s="146">
        <v>9</v>
      </c>
      <c r="C15" s="228"/>
      <c r="D15" s="146"/>
      <c r="E15" s="146"/>
      <c r="F15" s="224"/>
      <c r="G15" s="187"/>
      <c r="H15" s="187"/>
      <c r="I15" s="187"/>
      <c r="J15" s="190"/>
      <c r="K15" s="190"/>
      <c r="L15" s="146"/>
      <c r="M15" s="184"/>
      <c r="N15" s="226"/>
    </row>
    <row r="16" spans="2:14" s="189" customFormat="1" x14ac:dyDescent="0.2">
      <c r="B16" s="146">
        <v>10</v>
      </c>
      <c r="C16" s="228"/>
      <c r="D16" s="146"/>
      <c r="E16" s="146"/>
      <c r="F16" s="224"/>
      <c r="G16" s="187"/>
      <c r="H16" s="187"/>
      <c r="I16" s="187"/>
      <c r="J16" s="190"/>
      <c r="K16" s="190"/>
      <c r="L16" s="146"/>
      <c r="M16" s="184"/>
      <c r="N16" s="226"/>
    </row>
    <row r="17" spans="2:14" s="189" customFormat="1" x14ac:dyDescent="0.2">
      <c r="B17" s="146">
        <v>11</v>
      </c>
      <c r="C17" s="228"/>
      <c r="D17" s="146"/>
      <c r="E17" s="146"/>
      <c r="F17" s="224"/>
      <c r="G17" s="187"/>
      <c r="H17" s="187"/>
      <c r="I17" s="187"/>
      <c r="J17" s="190"/>
      <c r="K17" s="190"/>
      <c r="L17" s="146"/>
      <c r="M17" s="184"/>
      <c r="N17" s="226"/>
    </row>
    <row r="18" spans="2:14" s="189" customFormat="1" x14ac:dyDescent="0.2">
      <c r="B18" s="146">
        <v>12</v>
      </c>
      <c r="C18" s="228"/>
      <c r="D18" s="146"/>
      <c r="E18" s="146"/>
      <c r="F18" s="224"/>
      <c r="G18" s="187"/>
      <c r="H18" s="187"/>
      <c r="I18" s="187"/>
      <c r="J18" s="190"/>
      <c r="K18" s="190"/>
      <c r="L18" s="146"/>
      <c r="M18" s="184"/>
      <c r="N18" s="191"/>
    </row>
    <row r="19" spans="2:14" s="189" customFormat="1" x14ac:dyDescent="0.2">
      <c r="B19" s="146">
        <v>13</v>
      </c>
      <c r="C19" s="228"/>
      <c r="D19" s="224"/>
      <c r="E19" s="224"/>
      <c r="F19" s="224"/>
      <c r="G19" s="187"/>
      <c r="H19" s="187"/>
      <c r="I19" s="187"/>
      <c r="J19" s="190"/>
      <c r="K19" s="190"/>
      <c r="L19" s="224"/>
      <c r="M19" s="237"/>
      <c r="N19" s="226"/>
    </row>
    <row r="20" spans="2:14" s="189" customFormat="1" x14ac:dyDescent="0.2">
      <c r="B20" s="146">
        <v>14</v>
      </c>
      <c r="C20" s="228"/>
      <c r="D20" s="146"/>
      <c r="E20" s="146"/>
      <c r="F20" s="224"/>
      <c r="G20" s="187"/>
      <c r="H20" s="187"/>
      <c r="I20" s="187"/>
      <c r="J20" s="190"/>
      <c r="K20" s="190"/>
      <c r="L20" s="146"/>
      <c r="M20" s="184"/>
      <c r="N20" s="226"/>
    </row>
    <row r="21" spans="2:14" s="189" customFormat="1" x14ac:dyDescent="0.2">
      <c r="B21" s="146">
        <v>15</v>
      </c>
      <c r="C21" s="228"/>
      <c r="D21" s="146"/>
      <c r="E21" s="146"/>
      <c r="F21" s="224"/>
      <c r="G21" s="187"/>
      <c r="H21" s="187"/>
      <c r="I21" s="187"/>
      <c r="J21" s="190"/>
      <c r="K21" s="190"/>
      <c r="L21" s="146"/>
      <c r="M21" s="184"/>
      <c r="N21" s="191"/>
    </row>
    <row r="22" spans="2:14" s="189" customFormat="1" x14ac:dyDescent="0.2">
      <c r="B22" s="146">
        <v>16</v>
      </c>
      <c r="C22" s="228"/>
      <c r="D22" s="146"/>
      <c r="E22" s="146"/>
      <c r="F22" s="224"/>
      <c r="G22" s="187"/>
      <c r="H22" s="187"/>
      <c r="I22" s="187"/>
      <c r="J22" s="190"/>
      <c r="K22" s="190"/>
      <c r="L22" s="146"/>
      <c r="M22" s="184"/>
      <c r="N22" s="191"/>
    </row>
    <row r="23" spans="2:14" s="189" customFormat="1" x14ac:dyDescent="0.2">
      <c r="B23" s="146">
        <v>17</v>
      </c>
      <c r="C23" s="228"/>
      <c r="D23" s="146"/>
      <c r="E23" s="146"/>
      <c r="F23" s="224"/>
      <c r="G23" s="187"/>
      <c r="H23" s="187"/>
      <c r="I23" s="187"/>
      <c r="J23" s="190"/>
      <c r="K23" s="190"/>
      <c r="L23" s="146"/>
      <c r="M23" s="184"/>
      <c r="N23" s="191"/>
    </row>
    <row r="24" spans="2:14" s="189" customFormat="1" x14ac:dyDescent="0.2">
      <c r="B24" s="146">
        <v>18</v>
      </c>
      <c r="C24" s="228"/>
      <c r="D24" s="146"/>
      <c r="E24" s="146"/>
      <c r="F24" s="224"/>
      <c r="G24" s="187"/>
      <c r="H24" s="187"/>
      <c r="I24" s="187"/>
      <c r="J24" s="190"/>
      <c r="K24" s="190"/>
      <c r="L24" s="146"/>
      <c r="M24" s="184"/>
      <c r="N24" s="226"/>
    </row>
    <row r="25" spans="2:14" s="189" customFormat="1" x14ac:dyDescent="0.2">
      <c r="B25" s="146">
        <v>19</v>
      </c>
      <c r="C25" s="228"/>
      <c r="D25" s="146"/>
      <c r="E25" s="146"/>
      <c r="F25" s="224"/>
      <c r="G25" s="187"/>
      <c r="H25" s="187"/>
      <c r="I25" s="187"/>
      <c r="J25" s="190"/>
      <c r="K25" s="190"/>
      <c r="L25" s="146"/>
      <c r="M25" s="184"/>
      <c r="N25" s="191"/>
    </row>
    <row r="26" spans="2:14" s="189" customFormat="1" x14ac:dyDescent="0.2">
      <c r="B26" s="146">
        <v>20</v>
      </c>
      <c r="C26" s="228"/>
      <c r="D26" s="146"/>
      <c r="E26" s="146"/>
      <c r="F26" s="224"/>
      <c r="G26" s="187"/>
      <c r="H26" s="187"/>
      <c r="I26" s="187"/>
      <c r="J26" s="190"/>
      <c r="K26" s="190"/>
      <c r="L26" s="146"/>
      <c r="M26" s="184"/>
      <c r="N26" s="226"/>
    </row>
    <row r="27" spans="2:14" s="189" customFormat="1" x14ac:dyDescent="0.2">
      <c r="B27" s="146">
        <v>21</v>
      </c>
      <c r="C27" s="228"/>
      <c r="D27" s="146"/>
      <c r="E27" s="146"/>
      <c r="F27" s="224"/>
      <c r="G27" s="187"/>
      <c r="H27" s="187"/>
      <c r="I27" s="187"/>
      <c r="J27" s="190"/>
      <c r="K27" s="190"/>
      <c r="L27" s="146"/>
      <c r="M27" s="184"/>
      <c r="N27" s="191"/>
    </row>
    <row r="28" spans="2:14" s="189" customFormat="1" x14ac:dyDescent="0.2">
      <c r="B28" s="146">
        <v>22</v>
      </c>
      <c r="C28" s="228"/>
      <c r="D28" s="146"/>
      <c r="E28" s="146"/>
      <c r="F28" s="224"/>
      <c r="G28" s="187"/>
      <c r="H28" s="187"/>
      <c r="I28" s="187"/>
      <c r="J28" s="190"/>
      <c r="K28" s="190"/>
      <c r="L28" s="146"/>
      <c r="M28" s="184"/>
      <c r="N28" s="226"/>
    </row>
    <row r="29" spans="2:14" s="189" customFormat="1" x14ac:dyDescent="0.2">
      <c r="B29" s="146">
        <v>23</v>
      </c>
      <c r="C29" s="228"/>
      <c r="D29" s="146"/>
      <c r="E29" s="146"/>
      <c r="F29" s="224"/>
      <c r="G29" s="187"/>
      <c r="H29" s="187"/>
      <c r="I29" s="187"/>
      <c r="J29" s="190"/>
      <c r="K29" s="190"/>
      <c r="L29" s="146"/>
      <c r="M29" s="184"/>
      <c r="N29" s="226"/>
    </row>
    <row r="30" spans="2:14" s="189" customFormat="1" x14ac:dyDescent="0.2">
      <c r="B30" s="146">
        <v>24</v>
      </c>
      <c r="C30" s="228"/>
      <c r="D30" s="146"/>
      <c r="E30" s="146"/>
      <c r="F30" s="224"/>
      <c r="G30" s="187"/>
      <c r="H30" s="187"/>
      <c r="I30" s="187"/>
      <c r="J30" s="190"/>
      <c r="K30" s="190"/>
      <c r="L30" s="146"/>
      <c r="M30" s="184"/>
      <c r="N30" s="226"/>
    </row>
    <row r="31" spans="2:14" s="44" customFormat="1" ht="15" customHeight="1" x14ac:dyDescent="0.25">
      <c r="B31" s="178"/>
      <c r="C31" s="167"/>
      <c r="D31" s="146"/>
      <c r="E31" s="180"/>
      <c r="F31" s="180"/>
      <c r="G31" s="180"/>
      <c r="H31" s="180"/>
      <c r="I31" s="180"/>
      <c r="J31" s="180"/>
      <c r="K31" s="180"/>
      <c r="L31" s="180"/>
      <c r="M31" s="180"/>
      <c r="N31" s="180"/>
    </row>
    <row r="32" spans="2:14" ht="15" customHeight="1" x14ac:dyDescent="0.25"/>
    <row r="33" spans="3:13" ht="15" customHeight="1" x14ac:dyDescent="0.25">
      <c r="C33" s="165" t="s">
        <v>208</v>
      </c>
    </row>
    <row r="34" spans="3:13" ht="15" customHeight="1" x14ac:dyDescent="0.25"/>
    <row r="35" spans="3:13" ht="15" customHeight="1" x14ac:dyDescent="0.25">
      <c r="C35" s="165" t="s">
        <v>214</v>
      </c>
    </row>
    <row r="36" spans="3:13" ht="15" customHeight="1" x14ac:dyDescent="0.25"/>
    <row r="37" spans="3:13" ht="15" customHeight="1" x14ac:dyDescent="0.25">
      <c r="C37" s="165" t="s">
        <v>215</v>
      </c>
    </row>
    <row r="38" spans="3:13" ht="15" customHeight="1" x14ac:dyDescent="0.25">
      <c r="M38" s="221"/>
    </row>
    <row r="39" spans="3:13" ht="15" customHeight="1" x14ac:dyDescent="0.25">
      <c r="M39" s="221"/>
    </row>
    <row r="40" spans="3:13" ht="29.25" x14ac:dyDescent="0.25">
      <c r="G40" s="213" t="s">
        <v>264</v>
      </c>
      <c r="H40" s="171" t="s">
        <v>265</v>
      </c>
    </row>
    <row r="41" spans="3:13" ht="15" customHeight="1" x14ac:dyDescent="0.25">
      <c r="G41" s="179">
        <v>2026</v>
      </c>
      <c r="H41" s="179">
        <f>E8</f>
        <v>0</v>
      </c>
    </row>
    <row r="42" spans="3:13" ht="15" customHeight="1" x14ac:dyDescent="0.25">
      <c r="G42" s="179">
        <v>2027</v>
      </c>
      <c r="H42" s="179">
        <f>E7+E9</f>
        <v>0</v>
      </c>
      <c r="J42" s="347"/>
    </row>
    <row r="43" spans="3:13" ht="15" customHeight="1" x14ac:dyDescent="0.25">
      <c r="G43" s="179">
        <v>2028</v>
      </c>
      <c r="H43" s="179">
        <f>E10+E11+E12+E13</f>
        <v>0</v>
      </c>
    </row>
    <row r="44" spans="3:13" x14ac:dyDescent="0.25">
      <c r="G44" s="179">
        <v>2029</v>
      </c>
      <c r="H44" s="179">
        <f>E14+E15+E16+E17</f>
        <v>0</v>
      </c>
    </row>
    <row r="45" spans="3:13" x14ac:dyDescent="0.25">
      <c r="G45" s="179">
        <v>2030</v>
      </c>
      <c r="H45" s="179">
        <f>E18+E19</f>
        <v>0</v>
      </c>
    </row>
    <row r="46" spans="3:13" x14ac:dyDescent="0.25">
      <c r="G46" s="179">
        <v>2031</v>
      </c>
      <c r="H46" s="179">
        <f>E20+E21+E22</f>
        <v>0</v>
      </c>
    </row>
    <row r="47" spans="3:13" x14ac:dyDescent="0.25">
      <c r="G47" s="179">
        <v>2032</v>
      </c>
      <c r="H47" s="179">
        <f>E23+E24</f>
        <v>0</v>
      </c>
    </row>
    <row r="48" spans="3:13" x14ac:dyDescent="0.25">
      <c r="G48" s="179">
        <v>2033</v>
      </c>
      <c r="H48" s="179">
        <f>E25+E26</f>
        <v>0</v>
      </c>
    </row>
    <row r="49" spans="7:8" x14ac:dyDescent="0.25">
      <c r="G49" s="179">
        <v>2034</v>
      </c>
      <c r="H49" s="179">
        <f>E27+E28+E29+E30</f>
        <v>0</v>
      </c>
    </row>
    <row r="50" spans="7:8" x14ac:dyDescent="0.25">
      <c r="G50" s="172" t="s">
        <v>15</v>
      </c>
      <c r="H50" s="172">
        <f>SUM(H41:H49)</f>
        <v>0</v>
      </c>
    </row>
  </sheetData>
  <autoFilter ref="B5:N31"/>
  <mergeCells count="13">
    <mergeCell ref="N5:N6"/>
    <mergeCell ref="B5:B6"/>
    <mergeCell ref="C5:C6"/>
    <mergeCell ref="D5:D6"/>
    <mergeCell ref="E5:E6"/>
    <mergeCell ref="F5:F6"/>
    <mergeCell ref="G5:G6"/>
    <mergeCell ref="L5:L6"/>
    <mergeCell ref="M5:M6"/>
    <mergeCell ref="J5:J6"/>
    <mergeCell ref="K5:K6"/>
    <mergeCell ref="H5:H6"/>
    <mergeCell ref="I5:I6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F106"/>
  <sheetViews>
    <sheetView view="pageBreakPreview" topLeftCell="A4" zoomScaleNormal="100" zoomScaleSheetLayoutView="100" workbookViewId="0">
      <pane ySplit="3" topLeftCell="A82" activePane="bottomLeft" state="frozen"/>
      <selection activeCell="A4" sqref="A4"/>
      <selection pane="bottomLeft" activeCell="B90" sqref="B90:F90"/>
    </sheetView>
  </sheetViews>
  <sheetFormatPr defaultColWidth="8.85546875" defaultRowHeight="14.25" x14ac:dyDescent="0.2"/>
  <cols>
    <col min="1" max="1" width="90.5703125" style="364" customWidth="1"/>
    <col min="2" max="6" width="16.140625" style="364" customWidth="1"/>
    <col min="7" max="16384" width="8.85546875" style="364"/>
  </cols>
  <sheetData>
    <row r="1" spans="1:6" x14ac:dyDescent="0.2">
      <c r="A1" s="405" t="s">
        <v>273</v>
      </c>
      <c r="B1" s="405"/>
      <c r="C1" s="405"/>
      <c r="D1" s="405"/>
      <c r="E1" s="405"/>
      <c r="F1" s="405"/>
    </row>
    <row r="2" spans="1:6" ht="45" customHeight="1" x14ac:dyDescent="0.2">
      <c r="A2" s="405"/>
      <c r="B2" s="405"/>
      <c r="C2" s="405"/>
      <c r="D2" s="405"/>
      <c r="E2" s="405"/>
      <c r="F2" s="405"/>
    </row>
    <row r="3" spans="1:6" ht="52.5" customHeight="1" x14ac:dyDescent="0.2">
      <c r="A3" s="406" t="s">
        <v>324</v>
      </c>
      <c r="B3" s="406"/>
      <c r="C3" s="406"/>
      <c r="D3" s="406"/>
      <c r="E3" s="406"/>
      <c r="F3" s="406"/>
    </row>
    <row r="4" spans="1:6" s="192" customFormat="1" ht="19.5" customHeight="1" thickBot="1" x14ac:dyDescent="0.35">
      <c r="A4" s="420" t="s">
        <v>275</v>
      </c>
      <c r="B4" s="420"/>
      <c r="C4" s="420"/>
      <c r="D4" s="420"/>
      <c r="E4" s="420"/>
      <c r="F4" s="420"/>
    </row>
    <row r="5" spans="1:6" ht="19.5" customHeight="1" x14ac:dyDescent="0.2">
      <c r="A5" s="239"/>
      <c r="B5" s="240">
        <v>2024</v>
      </c>
      <c r="C5" s="193">
        <v>2025</v>
      </c>
      <c r="D5" s="193">
        <v>2026</v>
      </c>
      <c r="E5" s="193">
        <v>2027</v>
      </c>
      <c r="F5" s="194">
        <v>2028</v>
      </c>
    </row>
    <row r="6" spans="1:6" ht="19.5" customHeight="1" thickBot="1" x14ac:dyDescent="0.3">
      <c r="A6" s="241"/>
      <c r="B6" s="365" t="s">
        <v>219</v>
      </c>
      <c r="C6" s="366" t="s">
        <v>220</v>
      </c>
      <c r="D6" s="421" t="s">
        <v>221</v>
      </c>
      <c r="E6" s="421"/>
      <c r="F6" s="422"/>
    </row>
    <row r="7" spans="1:6" ht="15.75" customHeight="1" x14ac:dyDescent="0.25">
      <c r="A7" s="244" t="s">
        <v>222</v>
      </c>
      <c r="B7" s="245"/>
      <c r="C7" s="246"/>
      <c r="D7" s="246"/>
      <c r="E7" s="246"/>
      <c r="F7" s="247"/>
    </row>
    <row r="8" spans="1:6" ht="20.100000000000001" customHeight="1" x14ac:dyDescent="0.2">
      <c r="A8" s="248" t="s">
        <v>223</v>
      </c>
      <c r="B8" s="249">
        <v>110.66</v>
      </c>
      <c r="C8" s="195">
        <v>102.8</v>
      </c>
      <c r="D8" s="195">
        <v>106.1</v>
      </c>
      <c r="E8" s="195">
        <v>104.93</v>
      </c>
      <c r="F8" s="250">
        <v>104.28</v>
      </c>
    </row>
    <row r="9" spans="1:6" ht="20.100000000000001" customHeight="1" x14ac:dyDescent="0.2">
      <c r="A9" s="251" t="s">
        <v>224</v>
      </c>
      <c r="B9" s="252">
        <v>112.07</v>
      </c>
      <c r="C9" s="196">
        <v>103.02</v>
      </c>
      <c r="D9" s="196">
        <v>106.1</v>
      </c>
      <c r="E9" s="196">
        <v>105.11</v>
      </c>
      <c r="F9" s="253">
        <v>104.28</v>
      </c>
    </row>
    <row r="10" spans="1:6" ht="20.100000000000001" customHeight="1" x14ac:dyDescent="0.2">
      <c r="A10" s="254" t="s">
        <v>225</v>
      </c>
      <c r="B10" s="252">
        <v>110.43</v>
      </c>
      <c r="C10" s="196">
        <v>106.25</v>
      </c>
      <c r="D10" s="196">
        <v>104.9</v>
      </c>
      <c r="E10" s="196">
        <v>104.39</v>
      </c>
      <c r="F10" s="253">
        <v>104.12</v>
      </c>
    </row>
    <row r="11" spans="1:6" ht="20.100000000000001" customHeight="1" x14ac:dyDescent="0.25">
      <c r="A11" s="255" t="s">
        <v>226</v>
      </c>
      <c r="B11" s="256"/>
      <c r="C11" s="257"/>
      <c r="D11" s="257"/>
      <c r="E11" s="257"/>
      <c r="F11" s="258"/>
    </row>
    <row r="12" spans="1:6" ht="20.100000000000001" customHeight="1" x14ac:dyDescent="0.2">
      <c r="A12" s="248" t="s">
        <v>223</v>
      </c>
      <c r="B12" s="249">
        <v>116.59</v>
      </c>
      <c r="C12" s="195">
        <v>89.94</v>
      </c>
      <c r="D12" s="195">
        <v>107.78</v>
      </c>
      <c r="E12" s="195">
        <v>105.6</v>
      </c>
      <c r="F12" s="250">
        <v>104.59</v>
      </c>
    </row>
    <row r="13" spans="1:6" s="367" customFormat="1" ht="20.100000000000001" customHeight="1" x14ac:dyDescent="0.2">
      <c r="A13" s="259" t="s">
        <v>224</v>
      </c>
      <c r="B13" s="252">
        <v>117.68</v>
      </c>
      <c r="C13" s="196">
        <v>93.35</v>
      </c>
      <c r="D13" s="196">
        <v>107.24</v>
      </c>
      <c r="E13" s="196">
        <v>106.04</v>
      </c>
      <c r="F13" s="253">
        <v>104.7</v>
      </c>
    </row>
    <row r="14" spans="1:6" ht="20.100000000000001" customHeight="1" x14ac:dyDescent="0.25">
      <c r="A14" s="255" t="s">
        <v>276</v>
      </c>
      <c r="B14" s="256"/>
      <c r="C14" s="257"/>
      <c r="D14" s="257"/>
      <c r="E14" s="257"/>
      <c r="F14" s="258"/>
    </row>
    <row r="15" spans="1:6" ht="20.100000000000001" customHeight="1" x14ac:dyDescent="0.2">
      <c r="A15" s="248" t="s">
        <v>223</v>
      </c>
      <c r="B15" s="249">
        <v>115.66</v>
      </c>
      <c r="C15" s="195">
        <v>87.47</v>
      </c>
      <c r="D15" s="195">
        <v>108.31</v>
      </c>
      <c r="E15" s="195">
        <v>105.84</v>
      </c>
      <c r="F15" s="250">
        <v>104.67</v>
      </c>
    </row>
    <row r="16" spans="1:6" s="367" customFormat="1" ht="20.100000000000001" customHeight="1" x14ac:dyDescent="0.2">
      <c r="A16" s="261" t="s">
        <v>224</v>
      </c>
      <c r="B16" s="252">
        <v>117.51</v>
      </c>
      <c r="C16" s="196">
        <v>91.4</v>
      </c>
      <c r="D16" s="196">
        <v>107.68</v>
      </c>
      <c r="E16" s="196">
        <v>106.3</v>
      </c>
      <c r="F16" s="253">
        <v>104.78</v>
      </c>
    </row>
    <row r="17" spans="1:6" ht="20.100000000000001" customHeight="1" x14ac:dyDescent="0.25">
      <c r="A17" s="255" t="s">
        <v>227</v>
      </c>
      <c r="B17" s="256"/>
      <c r="C17" s="257"/>
      <c r="D17" s="257"/>
      <c r="E17" s="257"/>
      <c r="F17" s="258"/>
    </row>
    <row r="18" spans="1:6" ht="20.100000000000001" customHeight="1" x14ac:dyDescent="0.2">
      <c r="A18" s="248" t="s">
        <v>223</v>
      </c>
      <c r="B18" s="249">
        <v>83.1</v>
      </c>
      <c r="C18" s="195">
        <v>81.06</v>
      </c>
      <c r="D18" s="195">
        <v>101.91</v>
      </c>
      <c r="E18" s="195">
        <v>105.35</v>
      </c>
      <c r="F18" s="250">
        <v>103.41</v>
      </c>
    </row>
    <row r="19" spans="1:6" ht="20.100000000000001" customHeight="1" x14ac:dyDescent="0.2">
      <c r="A19" s="251" t="s">
        <v>224</v>
      </c>
      <c r="B19" s="252">
        <v>99.65</v>
      </c>
      <c r="C19" s="196">
        <v>88.11</v>
      </c>
      <c r="D19" s="196">
        <v>100.43</v>
      </c>
      <c r="E19" s="196">
        <v>105.55</v>
      </c>
      <c r="F19" s="253">
        <v>103.51</v>
      </c>
    </row>
    <row r="20" spans="1:6" ht="20.100000000000001" customHeight="1" x14ac:dyDescent="0.2">
      <c r="A20" s="254" t="s">
        <v>277</v>
      </c>
      <c r="B20" s="252"/>
      <c r="C20" s="196"/>
      <c r="D20" s="196"/>
      <c r="E20" s="196"/>
      <c r="F20" s="253"/>
    </row>
    <row r="21" spans="1:6" ht="20.100000000000001" customHeight="1" x14ac:dyDescent="0.2">
      <c r="A21" s="251" t="s">
        <v>224</v>
      </c>
      <c r="B21" s="252">
        <v>99.56</v>
      </c>
      <c r="C21" s="197">
        <v>103.19</v>
      </c>
      <c r="D21" s="197">
        <v>101.49</v>
      </c>
      <c r="E21" s="197">
        <v>104.35</v>
      </c>
      <c r="F21" s="262">
        <v>102.68</v>
      </c>
    </row>
    <row r="22" spans="1:6" ht="20.100000000000001" customHeight="1" x14ac:dyDescent="0.25">
      <c r="A22" s="255" t="s">
        <v>228</v>
      </c>
      <c r="B22" s="256"/>
      <c r="C22" s="257"/>
      <c r="D22" s="257"/>
      <c r="E22" s="257"/>
      <c r="F22" s="258"/>
    </row>
    <row r="23" spans="1:6" ht="20.100000000000001" customHeight="1" x14ac:dyDescent="0.2">
      <c r="A23" s="248" t="s">
        <v>223</v>
      </c>
      <c r="B23" s="249">
        <v>119.17</v>
      </c>
      <c r="C23" s="195">
        <v>87.91</v>
      </c>
      <c r="D23" s="195">
        <v>108.72</v>
      </c>
      <c r="E23" s="195">
        <v>105.87</v>
      </c>
      <c r="F23" s="250">
        <v>104.76</v>
      </c>
    </row>
    <row r="24" spans="1:6" s="367" customFormat="1" ht="20.100000000000001" customHeight="1" x14ac:dyDescent="0.2">
      <c r="A24" s="259" t="s">
        <v>224</v>
      </c>
      <c r="B24" s="263">
        <v>118.33</v>
      </c>
      <c r="C24" s="197">
        <v>91.62</v>
      </c>
      <c r="D24" s="197">
        <v>108.13</v>
      </c>
      <c r="E24" s="197">
        <v>106.34</v>
      </c>
      <c r="F24" s="262">
        <v>104.86</v>
      </c>
    </row>
    <row r="25" spans="1:6" ht="20.100000000000001" customHeight="1" x14ac:dyDescent="0.25">
      <c r="A25" s="264" t="s">
        <v>278</v>
      </c>
      <c r="B25" s="265"/>
      <c r="C25" s="266"/>
      <c r="D25" s="266"/>
      <c r="E25" s="266"/>
      <c r="F25" s="267"/>
    </row>
    <row r="26" spans="1:6" ht="20.100000000000001" customHeight="1" x14ac:dyDescent="0.2">
      <c r="A26" s="248" t="s">
        <v>223</v>
      </c>
      <c r="B26" s="249">
        <v>121.48</v>
      </c>
      <c r="C26" s="195">
        <v>105.37</v>
      </c>
      <c r="D26" s="195">
        <v>104.38</v>
      </c>
      <c r="E26" s="195">
        <v>104.08</v>
      </c>
      <c r="F26" s="250">
        <v>104.06</v>
      </c>
    </row>
    <row r="27" spans="1:6" ht="20.100000000000001" customHeight="1" x14ac:dyDescent="0.2">
      <c r="A27" s="251" t="s">
        <v>224</v>
      </c>
      <c r="B27" s="263">
        <v>119.31</v>
      </c>
      <c r="C27" s="197">
        <v>108.14</v>
      </c>
      <c r="D27" s="197">
        <v>104.38</v>
      </c>
      <c r="E27" s="197">
        <v>104.19</v>
      </c>
      <c r="F27" s="262">
        <v>104.07</v>
      </c>
    </row>
    <row r="28" spans="1:6" ht="20.100000000000001" customHeight="1" x14ac:dyDescent="0.2">
      <c r="A28" s="268" t="s">
        <v>229</v>
      </c>
      <c r="B28" s="256"/>
      <c r="C28" s="257"/>
      <c r="D28" s="257"/>
      <c r="E28" s="257"/>
      <c r="F28" s="269"/>
    </row>
    <row r="29" spans="1:6" ht="20.100000000000001" customHeight="1" x14ac:dyDescent="0.2">
      <c r="A29" s="248" t="s">
        <v>223</v>
      </c>
      <c r="B29" s="249">
        <v>132.13999999999999</v>
      </c>
      <c r="C29" s="195">
        <v>105.63</v>
      </c>
      <c r="D29" s="195">
        <v>104.49</v>
      </c>
      <c r="E29" s="195">
        <v>104.14</v>
      </c>
      <c r="F29" s="250">
        <v>104.13</v>
      </c>
    </row>
    <row r="30" spans="1:6" ht="20.100000000000001" customHeight="1" thickBot="1" x14ac:dyDescent="0.25">
      <c r="A30" s="270" t="s">
        <v>224</v>
      </c>
      <c r="B30" s="271">
        <v>125.72</v>
      </c>
      <c r="C30" s="198">
        <v>107.68</v>
      </c>
      <c r="D30" s="198">
        <v>104.34</v>
      </c>
      <c r="E30" s="198">
        <v>104.21</v>
      </c>
      <c r="F30" s="272">
        <v>104.12</v>
      </c>
    </row>
    <row r="31" spans="1:6" ht="20.100000000000001" customHeight="1" x14ac:dyDescent="0.2">
      <c r="A31" s="273" t="s">
        <v>230</v>
      </c>
      <c r="B31" s="274"/>
      <c r="C31" s="275"/>
      <c r="D31" s="275"/>
      <c r="E31" s="275"/>
      <c r="F31" s="276"/>
    </row>
    <row r="32" spans="1:6" ht="20.100000000000001" customHeight="1" x14ac:dyDescent="0.2">
      <c r="A32" s="248" t="s">
        <v>223</v>
      </c>
      <c r="B32" s="249">
        <v>97.25</v>
      </c>
      <c r="C32" s="195">
        <v>104.58</v>
      </c>
      <c r="D32" s="195">
        <v>104.06</v>
      </c>
      <c r="E32" s="195">
        <v>103.89</v>
      </c>
      <c r="F32" s="250">
        <v>103.84</v>
      </c>
    </row>
    <row r="33" spans="1:6" ht="20.100000000000001" customHeight="1" x14ac:dyDescent="0.2">
      <c r="A33" s="277" t="s">
        <v>224</v>
      </c>
      <c r="B33" s="263">
        <v>104.29</v>
      </c>
      <c r="C33" s="197">
        <v>109.5</v>
      </c>
      <c r="D33" s="197">
        <v>104.21</v>
      </c>
      <c r="E33" s="197">
        <v>104.04</v>
      </c>
      <c r="F33" s="262">
        <v>103.94</v>
      </c>
    </row>
    <row r="34" spans="1:6" ht="20.100000000000001" customHeight="1" x14ac:dyDescent="0.25">
      <c r="A34" s="264" t="s">
        <v>279</v>
      </c>
      <c r="B34" s="278"/>
      <c r="C34" s="279"/>
      <c r="D34" s="279"/>
      <c r="E34" s="279"/>
      <c r="F34" s="267"/>
    </row>
    <row r="35" spans="1:6" ht="20.100000000000001" customHeight="1" x14ac:dyDescent="0.2">
      <c r="A35" s="248" t="s">
        <v>223</v>
      </c>
      <c r="B35" s="249">
        <v>107.25</v>
      </c>
      <c r="C35" s="195">
        <v>105.41</v>
      </c>
      <c r="D35" s="195">
        <v>104.849</v>
      </c>
      <c r="E35" s="195">
        <v>104.28</v>
      </c>
      <c r="F35" s="250">
        <v>104.12</v>
      </c>
    </row>
    <row r="36" spans="1:6" ht="20.100000000000001" customHeight="1" x14ac:dyDescent="0.2">
      <c r="A36" s="251" t="s">
        <v>224</v>
      </c>
      <c r="B36" s="263">
        <v>111.22</v>
      </c>
      <c r="C36" s="197">
        <v>104.63</v>
      </c>
      <c r="D36" s="197">
        <v>104.88</v>
      </c>
      <c r="E36" s="197">
        <v>104.38</v>
      </c>
      <c r="F36" s="262">
        <v>104.08</v>
      </c>
    </row>
    <row r="37" spans="1:6" ht="30" x14ac:dyDescent="0.2">
      <c r="A37" s="268" t="s">
        <v>280</v>
      </c>
      <c r="B37" s="256"/>
      <c r="C37" s="257"/>
      <c r="D37" s="257"/>
      <c r="E37" s="257"/>
      <c r="F37" s="269"/>
    </row>
    <row r="38" spans="1:6" ht="20.100000000000001" customHeight="1" x14ac:dyDescent="0.2">
      <c r="A38" s="248" t="s">
        <v>223</v>
      </c>
      <c r="B38" s="249">
        <v>110.07</v>
      </c>
      <c r="C38" s="195">
        <v>112.16</v>
      </c>
      <c r="D38" s="195">
        <v>104.56</v>
      </c>
      <c r="E38" s="195">
        <v>104.06</v>
      </c>
      <c r="F38" s="250">
        <v>103.88</v>
      </c>
    </row>
    <row r="39" spans="1:6" ht="20.100000000000001" customHeight="1" x14ac:dyDescent="0.2">
      <c r="A39" s="251" t="s">
        <v>224</v>
      </c>
      <c r="B39" s="263">
        <v>109.05</v>
      </c>
      <c r="C39" s="197">
        <v>111.13</v>
      </c>
      <c r="D39" s="197">
        <v>104.76</v>
      </c>
      <c r="E39" s="197">
        <v>104.14</v>
      </c>
      <c r="F39" s="262">
        <v>103.89</v>
      </c>
    </row>
    <row r="40" spans="1:6" ht="30" x14ac:dyDescent="0.2">
      <c r="A40" s="268" t="s">
        <v>281</v>
      </c>
      <c r="B40" s="256"/>
      <c r="C40" s="257"/>
      <c r="D40" s="257"/>
      <c r="E40" s="257"/>
      <c r="F40" s="269"/>
    </row>
    <row r="41" spans="1:6" ht="20.100000000000001" customHeight="1" x14ac:dyDescent="0.2">
      <c r="A41" s="248" t="s">
        <v>223</v>
      </c>
      <c r="B41" s="249">
        <v>111.16</v>
      </c>
      <c r="C41" s="195">
        <v>109.2</v>
      </c>
      <c r="D41" s="195">
        <v>104.43</v>
      </c>
      <c r="E41" s="195">
        <v>104.13</v>
      </c>
      <c r="F41" s="250">
        <v>103.85</v>
      </c>
    </row>
    <row r="42" spans="1:6" ht="20.100000000000001" customHeight="1" x14ac:dyDescent="0.2">
      <c r="A42" s="277" t="s">
        <v>224</v>
      </c>
      <c r="B42" s="263">
        <v>108.13</v>
      </c>
      <c r="C42" s="197">
        <v>106.06</v>
      </c>
      <c r="D42" s="197">
        <v>104.17</v>
      </c>
      <c r="E42" s="197">
        <v>104</v>
      </c>
      <c r="F42" s="262">
        <v>103.85</v>
      </c>
    </row>
    <row r="43" spans="1:6" ht="30" x14ac:dyDescent="0.2">
      <c r="A43" s="268" t="s">
        <v>231</v>
      </c>
      <c r="B43" s="256"/>
      <c r="C43" s="257"/>
      <c r="D43" s="257"/>
      <c r="E43" s="257"/>
      <c r="F43" s="269"/>
    </row>
    <row r="44" spans="1:6" ht="20.100000000000001" customHeight="1" x14ac:dyDescent="0.2">
      <c r="A44" s="248" t="s">
        <v>223</v>
      </c>
      <c r="B44" s="249">
        <v>114.3</v>
      </c>
      <c r="C44" s="195">
        <v>104.31</v>
      </c>
      <c r="D44" s="195">
        <v>104.64</v>
      </c>
      <c r="E44" s="195">
        <v>104.08</v>
      </c>
      <c r="F44" s="250">
        <v>103.87</v>
      </c>
    </row>
    <row r="45" spans="1:6" ht="20.100000000000001" customHeight="1" x14ac:dyDescent="0.2">
      <c r="A45" s="277" t="s">
        <v>224</v>
      </c>
      <c r="B45" s="263">
        <v>115.88</v>
      </c>
      <c r="C45" s="197">
        <v>103.74</v>
      </c>
      <c r="D45" s="197">
        <v>104.78</v>
      </c>
      <c r="E45" s="197">
        <v>103.95</v>
      </c>
      <c r="F45" s="262">
        <v>103.91</v>
      </c>
    </row>
    <row r="46" spans="1:6" ht="20.100000000000001" customHeight="1" x14ac:dyDescent="0.2">
      <c r="A46" s="280" t="s">
        <v>232</v>
      </c>
      <c r="B46" s="265"/>
      <c r="C46" s="266"/>
      <c r="D46" s="266"/>
      <c r="E46" s="266"/>
      <c r="F46" s="281"/>
    </row>
    <row r="47" spans="1:6" ht="20.100000000000001" customHeight="1" x14ac:dyDescent="0.2">
      <c r="A47" s="248" t="s">
        <v>223</v>
      </c>
      <c r="B47" s="249">
        <v>113.7</v>
      </c>
      <c r="C47" s="195">
        <v>103.62</v>
      </c>
      <c r="D47" s="195">
        <v>104.04</v>
      </c>
      <c r="E47" s="195">
        <v>104</v>
      </c>
      <c r="F47" s="250">
        <v>104.02</v>
      </c>
    </row>
    <row r="48" spans="1:6" ht="20.100000000000001" customHeight="1" x14ac:dyDescent="0.2">
      <c r="A48" s="251" t="s">
        <v>224</v>
      </c>
      <c r="B48" s="263">
        <v>115.17</v>
      </c>
      <c r="C48" s="197">
        <v>101.18</v>
      </c>
      <c r="D48" s="197">
        <v>103.98</v>
      </c>
      <c r="E48" s="197">
        <v>103.9</v>
      </c>
      <c r="F48" s="262">
        <v>103.86</v>
      </c>
    </row>
    <row r="49" spans="1:6" ht="20.100000000000001" customHeight="1" x14ac:dyDescent="0.2">
      <c r="A49" s="268" t="s">
        <v>233</v>
      </c>
      <c r="B49" s="256"/>
      <c r="C49" s="257"/>
      <c r="D49" s="257"/>
      <c r="E49" s="257"/>
      <c r="F49" s="269"/>
    </row>
    <row r="50" spans="1:6" ht="20.100000000000001" customHeight="1" x14ac:dyDescent="0.2">
      <c r="A50" s="248" t="s">
        <v>223</v>
      </c>
      <c r="B50" s="249">
        <v>112.64</v>
      </c>
      <c r="C50" s="195">
        <v>94.68</v>
      </c>
      <c r="D50" s="195">
        <v>104.19</v>
      </c>
      <c r="E50" s="195">
        <v>103.9</v>
      </c>
      <c r="F50" s="250">
        <v>103.78</v>
      </c>
    </row>
    <row r="51" spans="1:6" ht="20.100000000000001" customHeight="1" x14ac:dyDescent="0.2">
      <c r="A51" s="277" t="s">
        <v>224</v>
      </c>
      <c r="B51" s="263">
        <v>116.42</v>
      </c>
      <c r="C51" s="197">
        <v>95.847999999999999</v>
      </c>
      <c r="D51" s="197">
        <v>104.649</v>
      </c>
      <c r="E51" s="197">
        <v>104.13</v>
      </c>
      <c r="F51" s="262">
        <v>103.8</v>
      </c>
    </row>
    <row r="52" spans="1:6" ht="45" x14ac:dyDescent="0.2">
      <c r="A52" s="268" t="s">
        <v>282</v>
      </c>
      <c r="B52" s="256"/>
      <c r="C52" s="257"/>
      <c r="D52" s="257"/>
      <c r="E52" s="257"/>
      <c r="F52" s="269"/>
    </row>
    <row r="53" spans="1:6" ht="20.100000000000001" customHeight="1" x14ac:dyDescent="0.2">
      <c r="A53" s="248" t="s">
        <v>223</v>
      </c>
      <c r="B53" s="249">
        <v>107.88</v>
      </c>
      <c r="C53" s="195">
        <v>107.42</v>
      </c>
      <c r="D53" s="195">
        <v>104.62</v>
      </c>
      <c r="E53" s="195">
        <v>104.349</v>
      </c>
      <c r="F53" s="250">
        <v>104.146</v>
      </c>
    </row>
    <row r="54" spans="1:6" ht="20.100000000000001" customHeight="1" thickBot="1" x14ac:dyDescent="0.25">
      <c r="A54" s="270" t="s">
        <v>224</v>
      </c>
      <c r="B54" s="271">
        <v>105.88</v>
      </c>
      <c r="C54" s="198">
        <v>104.15</v>
      </c>
      <c r="D54" s="198">
        <v>104.01</v>
      </c>
      <c r="E54" s="198">
        <v>103.92</v>
      </c>
      <c r="F54" s="272">
        <v>103.75</v>
      </c>
    </row>
    <row r="55" spans="1:6" ht="17.25" customHeight="1" x14ac:dyDescent="0.2">
      <c r="A55" s="273" t="s">
        <v>234</v>
      </c>
      <c r="B55" s="274"/>
      <c r="C55" s="275"/>
      <c r="D55" s="275"/>
      <c r="E55" s="275"/>
      <c r="F55" s="276"/>
    </row>
    <row r="56" spans="1:6" ht="20.100000000000001" customHeight="1" x14ac:dyDescent="0.2">
      <c r="A56" s="248" t="s">
        <v>223</v>
      </c>
      <c r="B56" s="249">
        <v>108.8</v>
      </c>
      <c r="C56" s="195">
        <v>109.72</v>
      </c>
      <c r="D56" s="195">
        <v>104.5</v>
      </c>
      <c r="E56" s="195">
        <v>104.21</v>
      </c>
      <c r="F56" s="250">
        <v>103.92</v>
      </c>
    </row>
    <row r="57" spans="1:6" ht="20.100000000000001" customHeight="1" x14ac:dyDescent="0.2">
      <c r="A57" s="251" t="s">
        <v>224</v>
      </c>
      <c r="B57" s="263">
        <v>112.64</v>
      </c>
      <c r="C57" s="197">
        <v>108.08</v>
      </c>
      <c r="D57" s="197">
        <v>104.28</v>
      </c>
      <c r="E57" s="197">
        <v>104.21</v>
      </c>
      <c r="F57" s="262">
        <v>104.02</v>
      </c>
    </row>
    <row r="58" spans="1:6" ht="15" x14ac:dyDescent="0.2">
      <c r="A58" s="268" t="s">
        <v>283</v>
      </c>
      <c r="B58" s="256"/>
      <c r="C58" s="257"/>
      <c r="D58" s="257"/>
      <c r="E58" s="257"/>
      <c r="F58" s="269"/>
    </row>
    <row r="59" spans="1:6" ht="20.100000000000001" customHeight="1" x14ac:dyDescent="0.2">
      <c r="A59" s="248" t="s">
        <v>223</v>
      </c>
      <c r="B59" s="249">
        <v>107.92</v>
      </c>
      <c r="C59" s="195">
        <v>94.72</v>
      </c>
      <c r="D59" s="195">
        <v>105.24</v>
      </c>
      <c r="E59" s="195">
        <v>104.88</v>
      </c>
      <c r="F59" s="250">
        <v>104.91</v>
      </c>
    </row>
    <row r="60" spans="1:6" ht="20.100000000000001" customHeight="1" x14ac:dyDescent="0.2">
      <c r="A60" s="277" t="s">
        <v>224</v>
      </c>
      <c r="B60" s="263">
        <v>108.17</v>
      </c>
      <c r="C60" s="197">
        <v>94.14</v>
      </c>
      <c r="D60" s="197">
        <v>104.88</v>
      </c>
      <c r="E60" s="197">
        <v>105.21</v>
      </c>
      <c r="F60" s="262">
        <v>104.88</v>
      </c>
    </row>
    <row r="61" spans="1:6" ht="30" x14ac:dyDescent="0.2">
      <c r="A61" s="280" t="s">
        <v>235</v>
      </c>
      <c r="B61" s="265"/>
      <c r="C61" s="266"/>
      <c r="D61" s="266"/>
      <c r="E61" s="266"/>
      <c r="F61" s="281"/>
    </row>
    <row r="62" spans="1:6" ht="20.100000000000001" customHeight="1" x14ac:dyDescent="0.2">
      <c r="A62" s="248" t="s">
        <v>223</v>
      </c>
      <c r="B62" s="249">
        <v>106.09</v>
      </c>
      <c r="C62" s="195">
        <v>116.32</v>
      </c>
      <c r="D62" s="195">
        <v>104.06</v>
      </c>
      <c r="E62" s="195">
        <v>104.2</v>
      </c>
      <c r="F62" s="250">
        <v>104.27</v>
      </c>
    </row>
    <row r="63" spans="1:6" ht="20.100000000000001" customHeight="1" x14ac:dyDescent="0.2">
      <c r="A63" s="251" t="s">
        <v>224</v>
      </c>
      <c r="B63" s="263">
        <v>111.44</v>
      </c>
      <c r="C63" s="197">
        <v>120.04900000000001</v>
      </c>
      <c r="D63" s="197">
        <v>102.98</v>
      </c>
      <c r="E63" s="197">
        <v>104.28</v>
      </c>
      <c r="F63" s="262">
        <v>103.94</v>
      </c>
    </row>
    <row r="64" spans="1:6" ht="30" x14ac:dyDescent="0.2">
      <c r="A64" s="268" t="s">
        <v>236</v>
      </c>
      <c r="B64" s="256"/>
      <c r="C64" s="257"/>
      <c r="D64" s="257"/>
      <c r="E64" s="257"/>
      <c r="F64" s="269"/>
    </row>
    <row r="65" spans="1:6" ht="20.100000000000001" customHeight="1" x14ac:dyDescent="0.2">
      <c r="A65" s="248" t="s">
        <v>223</v>
      </c>
      <c r="B65" s="249">
        <v>103.62</v>
      </c>
      <c r="C65" s="195">
        <v>101.84</v>
      </c>
      <c r="D65" s="195">
        <v>105.66</v>
      </c>
      <c r="E65" s="195">
        <v>104.44</v>
      </c>
      <c r="F65" s="250">
        <v>103.93</v>
      </c>
    </row>
    <row r="66" spans="1:6" ht="20.100000000000001" customHeight="1" x14ac:dyDescent="0.2">
      <c r="A66" s="277" t="s">
        <v>224</v>
      </c>
      <c r="B66" s="263">
        <v>114.25</v>
      </c>
      <c r="C66" s="197">
        <v>102.69</v>
      </c>
      <c r="D66" s="197">
        <v>105.44</v>
      </c>
      <c r="E66" s="197">
        <v>104.22</v>
      </c>
      <c r="F66" s="262">
        <v>103.86</v>
      </c>
    </row>
    <row r="67" spans="1:6" ht="20.100000000000001" customHeight="1" x14ac:dyDescent="0.2">
      <c r="A67" s="280" t="s">
        <v>237</v>
      </c>
      <c r="B67" s="265"/>
      <c r="C67" s="266"/>
      <c r="D67" s="266"/>
      <c r="E67" s="266"/>
      <c r="F67" s="281"/>
    </row>
    <row r="68" spans="1:6" ht="20.100000000000001" customHeight="1" x14ac:dyDescent="0.2">
      <c r="A68" s="248" t="s">
        <v>223</v>
      </c>
      <c r="B68" s="249">
        <v>109.75</v>
      </c>
      <c r="C68" s="195">
        <v>106.8</v>
      </c>
      <c r="D68" s="195">
        <v>105.67</v>
      </c>
      <c r="E68" s="195">
        <v>104.54</v>
      </c>
      <c r="F68" s="250">
        <v>104.39</v>
      </c>
    </row>
    <row r="69" spans="1:6" ht="20.100000000000001" customHeight="1" x14ac:dyDescent="0.2">
      <c r="A69" s="251" t="s">
        <v>224</v>
      </c>
      <c r="B69" s="263">
        <v>109.56</v>
      </c>
      <c r="C69" s="197">
        <v>106.81</v>
      </c>
      <c r="D69" s="197">
        <v>106.3</v>
      </c>
      <c r="E69" s="197">
        <v>104.89</v>
      </c>
      <c r="F69" s="262">
        <v>104.56</v>
      </c>
    </row>
    <row r="70" spans="1:6" ht="20.100000000000001" customHeight="1" x14ac:dyDescent="0.2">
      <c r="A70" s="268" t="s">
        <v>238</v>
      </c>
      <c r="B70" s="256"/>
      <c r="C70" s="257"/>
      <c r="D70" s="257"/>
      <c r="E70" s="257"/>
      <c r="F70" s="269"/>
    </row>
    <row r="71" spans="1:6" ht="20.100000000000001" customHeight="1" x14ac:dyDescent="0.2">
      <c r="A71" s="248" t="s">
        <v>223</v>
      </c>
      <c r="B71" s="249">
        <v>109.41</v>
      </c>
      <c r="C71" s="195">
        <v>105.63</v>
      </c>
      <c r="D71" s="195">
        <v>103.98</v>
      </c>
      <c r="E71" s="199">
        <v>103.95</v>
      </c>
      <c r="F71" s="282">
        <v>103.89</v>
      </c>
    </row>
    <row r="72" spans="1:6" ht="31.5" x14ac:dyDescent="0.25">
      <c r="A72" s="255" t="s">
        <v>239</v>
      </c>
      <c r="B72" s="283"/>
      <c r="C72" s="284"/>
      <c r="D72" s="284"/>
      <c r="E72" s="284"/>
      <c r="F72" s="258"/>
    </row>
    <row r="73" spans="1:6" ht="20.100000000000001" customHeight="1" x14ac:dyDescent="0.2">
      <c r="A73" s="248" t="s">
        <v>223</v>
      </c>
      <c r="B73" s="249">
        <v>108.22</v>
      </c>
      <c r="C73" s="195">
        <v>115.27</v>
      </c>
      <c r="D73" s="195">
        <v>113.2</v>
      </c>
      <c r="E73" s="195">
        <v>109.15</v>
      </c>
      <c r="F73" s="250">
        <v>104.946</v>
      </c>
    </row>
    <row r="74" spans="1:6" ht="20.100000000000001" customHeight="1" x14ac:dyDescent="0.2">
      <c r="A74" s="251" t="s">
        <v>224</v>
      </c>
      <c r="B74" s="263">
        <v>105.947</v>
      </c>
      <c r="C74" s="197">
        <v>114.37</v>
      </c>
      <c r="D74" s="197">
        <v>113.16</v>
      </c>
      <c r="E74" s="197">
        <v>109.06</v>
      </c>
      <c r="F74" s="262">
        <v>104.93</v>
      </c>
    </row>
    <row r="75" spans="1:6" ht="31.5" x14ac:dyDescent="0.25">
      <c r="A75" s="255" t="s">
        <v>240</v>
      </c>
      <c r="B75" s="283"/>
      <c r="C75" s="284"/>
      <c r="D75" s="284"/>
      <c r="E75" s="284"/>
      <c r="F75" s="258"/>
    </row>
    <row r="76" spans="1:6" ht="20.100000000000001" customHeight="1" x14ac:dyDescent="0.2">
      <c r="A76" s="248" t="s">
        <v>223</v>
      </c>
      <c r="B76" s="249">
        <v>108.02</v>
      </c>
      <c r="C76" s="195">
        <v>106.27</v>
      </c>
      <c r="D76" s="195">
        <v>104.36</v>
      </c>
      <c r="E76" s="195">
        <v>104.09</v>
      </c>
      <c r="F76" s="250">
        <v>104.04</v>
      </c>
    </row>
    <row r="77" spans="1:6" ht="20.100000000000001" customHeight="1" thickBot="1" x14ac:dyDescent="0.25">
      <c r="A77" s="270" t="s">
        <v>224</v>
      </c>
      <c r="B77" s="271">
        <v>104.89</v>
      </c>
      <c r="C77" s="198">
        <v>104.79</v>
      </c>
      <c r="D77" s="198">
        <v>104.2</v>
      </c>
      <c r="E77" s="198">
        <v>104.148</v>
      </c>
      <c r="F77" s="272">
        <v>104.04</v>
      </c>
    </row>
    <row r="78" spans="1:6" ht="20.100000000000001" customHeight="1" x14ac:dyDescent="0.25">
      <c r="A78" s="244" t="s">
        <v>241</v>
      </c>
      <c r="B78" s="288"/>
      <c r="C78" s="289"/>
      <c r="D78" s="289"/>
      <c r="E78" s="289"/>
      <c r="F78" s="290"/>
    </row>
    <row r="79" spans="1:6" ht="20.100000000000001" customHeight="1" x14ac:dyDescent="0.2">
      <c r="A79" s="248" t="s">
        <v>223</v>
      </c>
      <c r="B79" s="249">
        <v>108.28</v>
      </c>
      <c r="C79" s="195">
        <v>109.53</v>
      </c>
      <c r="D79" s="195">
        <v>104.92</v>
      </c>
      <c r="E79" s="195">
        <v>104.44</v>
      </c>
      <c r="F79" s="250">
        <v>104.44</v>
      </c>
    </row>
    <row r="80" spans="1:6" ht="20.100000000000001" customHeight="1" x14ac:dyDescent="0.25">
      <c r="A80" s="255" t="s">
        <v>242</v>
      </c>
      <c r="B80" s="283"/>
      <c r="C80" s="284"/>
      <c r="D80" s="284"/>
      <c r="E80" s="284"/>
      <c r="F80" s="258"/>
    </row>
    <row r="81" spans="1:6" ht="20.100000000000001" customHeight="1" x14ac:dyDescent="0.2">
      <c r="A81" s="248" t="s">
        <v>223</v>
      </c>
      <c r="B81" s="291">
        <v>106.9</v>
      </c>
      <c r="C81" s="195">
        <v>110.96</v>
      </c>
      <c r="D81" s="195">
        <v>104.58</v>
      </c>
      <c r="E81" s="195">
        <v>104.48</v>
      </c>
      <c r="F81" s="250">
        <v>104.33</v>
      </c>
    </row>
    <row r="82" spans="1:6" ht="20.100000000000001" customHeight="1" x14ac:dyDescent="0.25">
      <c r="A82" s="255" t="s">
        <v>243</v>
      </c>
      <c r="B82" s="283"/>
      <c r="C82" s="284"/>
      <c r="D82" s="284"/>
      <c r="E82" s="284"/>
      <c r="F82" s="258"/>
    </row>
    <row r="83" spans="1:6" ht="20.100000000000001" customHeight="1" x14ac:dyDescent="0.2">
      <c r="A83" s="248" t="s">
        <v>223</v>
      </c>
      <c r="B83" s="291">
        <v>109.89</v>
      </c>
      <c r="C83" s="195">
        <v>107.72</v>
      </c>
      <c r="D83" s="195">
        <v>105.36</v>
      </c>
      <c r="E83" s="195">
        <v>104.4</v>
      </c>
      <c r="F83" s="250">
        <v>104.58</v>
      </c>
    </row>
    <row r="84" spans="1:6" ht="20.100000000000001" customHeight="1" x14ac:dyDescent="0.2">
      <c r="A84" s="292" t="s">
        <v>244</v>
      </c>
      <c r="B84" s="263">
        <v>109.33</v>
      </c>
      <c r="C84" s="197">
        <v>107.79</v>
      </c>
      <c r="D84" s="197">
        <v>105.08</v>
      </c>
      <c r="E84" s="197">
        <v>104.4</v>
      </c>
      <c r="F84" s="262">
        <v>104.48</v>
      </c>
    </row>
    <row r="85" spans="1:6" ht="16.5" customHeight="1" x14ac:dyDescent="0.25">
      <c r="A85" s="255" t="s">
        <v>245</v>
      </c>
      <c r="B85" s="293"/>
      <c r="C85" s="294"/>
      <c r="D85" s="294"/>
      <c r="E85" s="294"/>
      <c r="F85" s="295"/>
    </row>
    <row r="86" spans="1:6" ht="20.100000000000001" customHeight="1" x14ac:dyDescent="0.2">
      <c r="A86" s="248" t="s">
        <v>246</v>
      </c>
      <c r="B86" s="291">
        <v>113.86</v>
      </c>
      <c r="C86" s="195">
        <v>108.8</v>
      </c>
      <c r="D86" s="195">
        <v>105.54</v>
      </c>
      <c r="E86" s="195">
        <v>105.2</v>
      </c>
      <c r="F86" s="250">
        <v>104.65</v>
      </c>
    </row>
    <row r="87" spans="1:6" ht="20.100000000000001" customHeight="1" x14ac:dyDescent="0.2">
      <c r="A87" s="296" t="s">
        <v>247</v>
      </c>
      <c r="B87" s="252">
        <v>113.46</v>
      </c>
      <c r="C87" s="196">
        <v>104.55</v>
      </c>
      <c r="D87" s="196">
        <v>105.69</v>
      </c>
      <c r="E87" s="196">
        <v>104.87</v>
      </c>
      <c r="F87" s="253">
        <v>104.79</v>
      </c>
    </row>
    <row r="88" spans="1:6" ht="20.100000000000001" customHeight="1" x14ac:dyDescent="0.2">
      <c r="A88" s="297" t="s">
        <v>284</v>
      </c>
      <c r="B88" s="263">
        <v>121.23</v>
      </c>
      <c r="C88" s="197">
        <v>109.28</v>
      </c>
      <c r="D88" s="197">
        <v>107.04</v>
      </c>
      <c r="E88" s="197">
        <v>105.44</v>
      </c>
      <c r="F88" s="262">
        <v>105.38</v>
      </c>
    </row>
    <row r="89" spans="1:6" ht="20.100000000000001" customHeight="1" x14ac:dyDescent="0.25">
      <c r="A89" s="264" t="s">
        <v>248</v>
      </c>
      <c r="B89" s="298"/>
      <c r="C89" s="299"/>
      <c r="D89" s="299"/>
      <c r="E89" s="299"/>
      <c r="F89" s="300"/>
    </row>
    <row r="90" spans="1:6" ht="20.100000000000001" customHeight="1" x14ac:dyDescent="0.2">
      <c r="A90" s="248" t="s">
        <v>223</v>
      </c>
      <c r="B90" s="374">
        <v>108.14</v>
      </c>
      <c r="C90" s="375">
        <v>107.4</v>
      </c>
      <c r="D90" s="375">
        <v>105.5</v>
      </c>
      <c r="E90" s="375">
        <v>104.1</v>
      </c>
      <c r="F90" s="376">
        <v>104.1</v>
      </c>
    </row>
    <row r="91" spans="1:6" ht="20.100000000000001" customHeight="1" x14ac:dyDescent="0.2">
      <c r="A91" s="277" t="s">
        <v>249</v>
      </c>
      <c r="B91" s="263">
        <v>108.22</v>
      </c>
      <c r="C91" s="197"/>
      <c r="D91" s="197"/>
      <c r="E91" s="197"/>
      <c r="F91" s="262"/>
    </row>
    <row r="92" spans="1:6" ht="20.100000000000001" customHeight="1" x14ac:dyDescent="0.25">
      <c r="A92" s="264" t="s">
        <v>250</v>
      </c>
      <c r="B92" s="298"/>
      <c r="C92" s="299"/>
      <c r="D92" s="299"/>
      <c r="E92" s="299"/>
      <c r="F92" s="300"/>
    </row>
    <row r="93" spans="1:6" ht="20.100000000000001" customHeight="1" x14ac:dyDescent="0.2">
      <c r="A93" s="248" t="s">
        <v>223</v>
      </c>
      <c r="B93" s="291">
        <v>107.81</v>
      </c>
      <c r="C93" s="195">
        <v>108.06</v>
      </c>
      <c r="D93" s="195">
        <v>105.41</v>
      </c>
      <c r="E93" s="195">
        <v>104.54</v>
      </c>
      <c r="F93" s="250">
        <v>104.28</v>
      </c>
    </row>
    <row r="94" spans="1:6" ht="20.100000000000001" customHeight="1" x14ac:dyDescent="0.2">
      <c r="A94" s="277" t="s">
        <v>224</v>
      </c>
      <c r="B94" s="263">
        <v>107.87</v>
      </c>
      <c r="C94" s="197">
        <v>107.87</v>
      </c>
      <c r="D94" s="197">
        <v>105.42</v>
      </c>
      <c r="E94" s="197">
        <v>104.44</v>
      </c>
      <c r="F94" s="262">
        <v>104.28</v>
      </c>
    </row>
    <row r="95" spans="1:6" ht="20.100000000000001" customHeight="1" x14ac:dyDescent="0.25">
      <c r="A95" s="255" t="s">
        <v>251</v>
      </c>
      <c r="B95" s="293"/>
      <c r="C95" s="294"/>
      <c r="D95" s="294"/>
      <c r="E95" s="294"/>
      <c r="F95" s="295"/>
    </row>
    <row r="96" spans="1:6" ht="20.100000000000001" customHeight="1" x14ac:dyDescent="0.2">
      <c r="A96" s="248" t="s">
        <v>252</v>
      </c>
      <c r="B96" s="249">
        <v>107.57</v>
      </c>
      <c r="C96" s="195">
        <v>108.01</v>
      </c>
      <c r="D96" s="195">
        <v>104.64</v>
      </c>
      <c r="E96" s="195">
        <v>104</v>
      </c>
      <c r="F96" s="250">
        <v>104</v>
      </c>
    </row>
    <row r="97" spans="1:6" ht="20.100000000000001" customHeight="1" x14ac:dyDescent="0.2">
      <c r="A97" s="251" t="s">
        <v>253</v>
      </c>
      <c r="B97" s="252">
        <v>107.85</v>
      </c>
      <c r="C97" s="196">
        <v>107.81</v>
      </c>
      <c r="D97" s="196">
        <v>104.42</v>
      </c>
      <c r="E97" s="196">
        <v>103.64</v>
      </c>
      <c r="F97" s="253">
        <v>103.74</v>
      </c>
    </row>
    <row r="98" spans="1:6" ht="20.100000000000001" customHeight="1" x14ac:dyDescent="0.2">
      <c r="A98" s="248" t="s">
        <v>254</v>
      </c>
      <c r="B98" s="249">
        <v>110.24</v>
      </c>
      <c r="C98" s="195">
        <v>112.03</v>
      </c>
      <c r="D98" s="195">
        <v>106.94</v>
      </c>
      <c r="E98" s="195">
        <v>104.81</v>
      </c>
      <c r="F98" s="250">
        <v>104</v>
      </c>
    </row>
    <row r="99" spans="1:6" ht="20.100000000000001" customHeight="1" thickBot="1" x14ac:dyDescent="0.25">
      <c r="A99" s="270" t="s">
        <v>255</v>
      </c>
      <c r="B99" s="271">
        <v>109.97</v>
      </c>
      <c r="C99" s="198">
        <v>112.03</v>
      </c>
      <c r="D99" s="198">
        <v>106.94</v>
      </c>
      <c r="E99" s="198">
        <v>104.95</v>
      </c>
      <c r="F99" s="272">
        <v>104.61</v>
      </c>
    </row>
    <row r="100" spans="1:6" ht="15" customHeight="1" x14ac:dyDescent="0.2">
      <c r="A100" s="368" t="s">
        <v>325</v>
      </c>
      <c r="B100" s="200"/>
      <c r="C100" s="200"/>
      <c r="D100" s="200"/>
      <c r="E100" s="200"/>
      <c r="F100" s="200"/>
    </row>
    <row r="101" spans="1:6" ht="14.25" customHeight="1" x14ac:dyDescent="0.2">
      <c r="A101" s="369" t="s">
        <v>326</v>
      </c>
      <c r="B101" s="370"/>
      <c r="C101" s="370"/>
      <c r="D101" s="370"/>
      <c r="E101" s="370"/>
      <c r="F101" s="370"/>
    </row>
    <row r="102" spans="1:6" ht="27" customHeight="1" x14ac:dyDescent="0.2">
      <c r="A102" s="423" t="s">
        <v>327</v>
      </c>
      <c r="B102" s="424"/>
      <c r="C102" s="424"/>
      <c r="D102" s="424"/>
      <c r="E102" s="424"/>
      <c r="F102" s="424"/>
    </row>
    <row r="103" spans="1:6" ht="15" x14ac:dyDescent="0.2">
      <c r="A103" s="371" t="s">
        <v>328</v>
      </c>
      <c r="B103" s="372"/>
      <c r="C103" s="372"/>
      <c r="D103" s="372"/>
      <c r="E103" s="372"/>
      <c r="F103" s="372"/>
    </row>
    <row r="104" spans="1:6" ht="15" x14ac:dyDescent="0.2">
      <c r="A104" s="371" t="s">
        <v>329</v>
      </c>
      <c r="B104" s="372"/>
      <c r="C104" s="372"/>
      <c r="D104" s="372"/>
      <c r="E104" s="372"/>
      <c r="F104" s="372"/>
    </row>
    <row r="105" spans="1:6" ht="15" x14ac:dyDescent="0.2">
      <c r="A105" s="371" t="s">
        <v>330</v>
      </c>
      <c r="B105" s="373"/>
      <c r="C105" s="373"/>
      <c r="D105" s="373"/>
      <c r="E105" s="373"/>
      <c r="F105" s="373"/>
    </row>
    <row r="106" spans="1:6" ht="15" customHeight="1" x14ac:dyDescent="0.2">
      <c r="A106" s="371" t="s">
        <v>331</v>
      </c>
      <c r="B106" s="370"/>
      <c r="C106" s="370"/>
      <c r="D106" s="370"/>
      <c r="E106" s="370"/>
      <c r="F106" s="370"/>
    </row>
  </sheetData>
  <mergeCells count="5">
    <mergeCell ref="A1:F2"/>
    <mergeCell ref="A3:F3"/>
    <mergeCell ref="A4:F4"/>
    <mergeCell ref="D6:F6"/>
    <mergeCell ref="A102:F102"/>
  </mergeCells>
  <printOptions horizontalCentered="1"/>
  <pageMargins left="0.70866141732283472" right="0.39370078740157483" top="0.59055118110236227" bottom="0.59055118110236227" header="0.31496062992125984" footer="0.31496062992125984"/>
  <pageSetup paperSize="9" scale="90" fitToHeight="3" orientation="landscape" r:id="rId1"/>
  <rowBreaks count="4" manualBreakCount="4">
    <brk id="25" max="6" man="1"/>
    <brk id="46" max="5" man="1"/>
    <brk id="67" max="5" man="1"/>
    <brk id="89" max="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673"/>
  <sheetViews>
    <sheetView zoomScale="80" zoomScaleNormal="80" workbookViewId="0">
      <selection activeCell="K14" sqref="K14"/>
    </sheetView>
  </sheetViews>
  <sheetFormatPr defaultColWidth="9.140625" defaultRowHeight="12.75" x14ac:dyDescent="0.2"/>
  <cols>
    <col min="1" max="1" width="9.140625" style="44"/>
    <col min="2" max="2" width="6.7109375" style="44" customWidth="1"/>
    <col min="3" max="3" width="36.42578125" style="44" customWidth="1"/>
    <col min="4" max="4" width="15.140625" style="48" customWidth="1"/>
    <col min="5" max="5" width="15.7109375" style="48" customWidth="1"/>
    <col min="6" max="6" width="13.28515625" style="48" customWidth="1"/>
    <col min="7" max="11" width="13.28515625" style="44" customWidth="1"/>
    <col min="12" max="13" width="13.42578125" style="44" customWidth="1"/>
    <col min="14" max="14" width="19.140625" style="44" customWidth="1"/>
    <col min="15" max="15" width="16.7109375" style="44" customWidth="1"/>
    <col min="16" max="16" width="14.140625" style="44" hidden="1" customWidth="1"/>
    <col min="17" max="16384" width="9.140625" style="44"/>
  </cols>
  <sheetData>
    <row r="2" spans="2:16" ht="15.75" x14ac:dyDescent="0.25">
      <c r="C2" s="43" t="s">
        <v>332</v>
      </c>
    </row>
    <row r="4" spans="2:16" ht="14.25" x14ac:dyDescent="0.2">
      <c r="C4" s="185" t="s">
        <v>0</v>
      </c>
      <c r="D4" s="185">
        <v>2025</v>
      </c>
      <c r="E4" s="185">
        <v>2026</v>
      </c>
      <c r="F4" s="185">
        <v>2027</v>
      </c>
      <c r="G4" s="185">
        <v>2028</v>
      </c>
      <c r="H4" s="185">
        <v>2029</v>
      </c>
      <c r="I4" s="185">
        <v>2030</v>
      </c>
      <c r="J4" s="185">
        <v>2031</v>
      </c>
      <c r="K4" s="185">
        <v>2032</v>
      </c>
      <c r="L4" s="185">
        <v>2033</v>
      </c>
    </row>
    <row r="5" spans="2:16" ht="28.5" x14ac:dyDescent="0.2">
      <c r="C5" s="167" t="s">
        <v>203</v>
      </c>
      <c r="D5" s="45">
        <f>'Дефляторы (26.09.2025)'!C90/100</f>
        <v>1.0740000000000001</v>
      </c>
      <c r="E5" s="45">
        <f>'Дефляторы (26.09.2025)'!D90/100</f>
        <v>1.0549999999999999</v>
      </c>
      <c r="F5" s="45">
        <f>'Дефляторы (26.09.2025)'!E90/100</f>
        <v>1.0409999999999999</v>
      </c>
      <c r="G5" s="45">
        <f>'Дефляторы (26.09.2025)'!F90/100</f>
        <v>1.0409999999999999</v>
      </c>
      <c r="H5" s="186">
        <v>1.04</v>
      </c>
      <c r="I5" s="186">
        <v>1.04</v>
      </c>
      <c r="J5" s="186">
        <v>1.04</v>
      </c>
      <c r="K5" s="186">
        <v>1.04</v>
      </c>
      <c r="L5" s="186">
        <v>1.04</v>
      </c>
    </row>
    <row r="6" spans="2:16" ht="28.5" x14ac:dyDescent="0.2">
      <c r="C6" s="167" t="s">
        <v>306</v>
      </c>
      <c r="D6" s="45" t="s">
        <v>2</v>
      </c>
      <c r="E6" s="45">
        <f>E5</f>
        <v>1.0549999999999999</v>
      </c>
      <c r="F6" s="186">
        <f>E6*F5</f>
        <v>1.0982549999999998</v>
      </c>
      <c r="G6" s="186">
        <f t="shared" ref="G6:L6" si="0">F6*G5</f>
        <v>1.1432834549999997</v>
      </c>
      <c r="H6" s="186">
        <f t="shared" si="0"/>
        <v>1.1890147931999997</v>
      </c>
      <c r="I6" s="186">
        <f t="shared" si="0"/>
        <v>1.2365753849279997</v>
      </c>
      <c r="J6" s="186">
        <f t="shared" si="0"/>
        <v>1.2860384003251197</v>
      </c>
      <c r="K6" s="186">
        <f t="shared" si="0"/>
        <v>1.3374799363381247</v>
      </c>
      <c r="L6" s="186">
        <f t="shared" si="0"/>
        <v>1.3909791337916497</v>
      </c>
    </row>
    <row r="10" spans="2:16" ht="15.75" x14ac:dyDescent="0.25">
      <c r="C10" s="43" t="s">
        <v>350</v>
      </c>
    </row>
    <row r="11" spans="2:16" ht="15.75" x14ac:dyDescent="0.25">
      <c r="C11" s="43"/>
    </row>
    <row r="12" spans="2:16" ht="35.25" customHeight="1" x14ac:dyDescent="0.2">
      <c r="B12" s="425" t="s">
        <v>41</v>
      </c>
      <c r="C12" s="425" t="s">
        <v>39</v>
      </c>
      <c r="D12" s="425" t="s">
        <v>207</v>
      </c>
      <c r="E12" s="425" t="s">
        <v>304</v>
      </c>
      <c r="F12" s="427" t="s">
        <v>271</v>
      </c>
      <c r="G12" s="428"/>
      <c r="H12" s="428"/>
      <c r="I12" s="428"/>
      <c r="J12" s="428"/>
      <c r="K12" s="428"/>
      <c r="L12" s="428"/>
      <c r="M12" s="429"/>
      <c r="N12" s="425" t="s">
        <v>313</v>
      </c>
      <c r="O12" s="426" t="s">
        <v>267</v>
      </c>
      <c r="P12" s="426" t="s">
        <v>209</v>
      </c>
    </row>
    <row r="13" spans="2:16" ht="33" customHeight="1" x14ac:dyDescent="0.2">
      <c r="B13" s="425"/>
      <c r="C13" s="425"/>
      <c r="D13" s="425"/>
      <c r="E13" s="425"/>
      <c r="F13" s="357">
        <v>2026</v>
      </c>
      <c r="G13" s="357">
        <v>2027</v>
      </c>
      <c r="H13" s="357">
        <v>2028</v>
      </c>
      <c r="I13" s="357">
        <v>2029</v>
      </c>
      <c r="J13" s="357">
        <v>2030</v>
      </c>
      <c r="K13" s="357">
        <v>2031</v>
      </c>
      <c r="L13" s="357">
        <v>2032</v>
      </c>
      <c r="M13" s="357">
        <v>2033</v>
      </c>
      <c r="N13" s="425"/>
      <c r="O13" s="426"/>
      <c r="P13" s="426"/>
    </row>
    <row r="14" spans="2:16" ht="25.5" x14ac:dyDescent="0.2">
      <c r="B14" s="202">
        <v>7</v>
      </c>
      <c r="C14" s="201" t="e">
        <f>#REF!</f>
        <v>#REF!</v>
      </c>
      <c r="D14" s="202" t="e">
        <f>#REF!</f>
        <v>#REF!</v>
      </c>
      <c r="E14" s="203" t="e">
        <f>#REF!</f>
        <v>#REF!</v>
      </c>
      <c r="F14" s="225"/>
      <c r="G14" s="225" t="e">
        <f>E14*F6</f>
        <v>#REF!</v>
      </c>
      <c r="H14" s="225"/>
      <c r="I14" s="225"/>
      <c r="J14" s="225"/>
      <c r="K14" s="225"/>
      <c r="L14" s="225"/>
      <c r="M14" s="225"/>
      <c r="N14" s="204" t="e">
        <f t="shared" ref="N14" si="1">SUM(F14:M14)</f>
        <v>#REF!</v>
      </c>
      <c r="O14" s="377" t="s">
        <v>217</v>
      </c>
      <c r="P14" s="216" t="s">
        <v>218</v>
      </c>
    </row>
    <row r="15" spans="2:16" ht="14.25" x14ac:dyDescent="0.2">
      <c r="B15" s="40"/>
      <c r="C15" s="50" t="s">
        <v>55</v>
      </c>
      <c r="D15" s="54"/>
      <c r="E15" s="54" t="e">
        <f t="shared" ref="E15:N15" si="2">SUM(E14:E14)</f>
        <v>#REF!</v>
      </c>
      <c r="F15" s="54">
        <f t="shared" si="2"/>
        <v>0</v>
      </c>
      <c r="G15" s="54" t="e">
        <f t="shared" si="2"/>
        <v>#REF!</v>
      </c>
      <c r="H15" s="54">
        <f t="shared" si="2"/>
        <v>0</v>
      </c>
      <c r="I15" s="54">
        <f t="shared" si="2"/>
        <v>0</v>
      </c>
      <c r="J15" s="54">
        <f t="shared" si="2"/>
        <v>0</v>
      </c>
      <c r="K15" s="54">
        <f t="shared" si="2"/>
        <v>0</v>
      </c>
      <c r="L15" s="54">
        <f t="shared" si="2"/>
        <v>0</v>
      </c>
      <c r="M15" s="54">
        <f t="shared" si="2"/>
        <v>0</v>
      </c>
      <c r="N15" s="53" t="e">
        <f t="shared" si="2"/>
        <v>#REF!</v>
      </c>
      <c r="O15" s="378"/>
      <c r="P15" s="47"/>
    </row>
    <row r="16" spans="2:16" ht="15.75" x14ac:dyDescent="0.25">
      <c r="B16" s="43"/>
      <c r="C16" s="43"/>
      <c r="D16" s="49"/>
      <c r="E16" s="49"/>
      <c r="F16" s="49"/>
      <c r="G16" s="43"/>
      <c r="H16" s="43"/>
      <c r="I16" s="43"/>
      <c r="J16" s="43"/>
      <c r="K16" s="43"/>
      <c r="N16" s="51"/>
    </row>
    <row r="17" spans="2:14" ht="15.75" x14ac:dyDescent="0.25">
      <c r="B17" s="43"/>
      <c r="C17" s="43"/>
      <c r="D17" s="49"/>
      <c r="E17" s="49"/>
      <c r="F17" s="49"/>
      <c r="G17" s="43"/>
      <c r="H17" s="43"/>
      <c r="I17" s="43"/>
      <c r="J17" s="43"/>
      <c r="K17" s="43"/>
    </row>
    <row r="18" spans="2:14" ht="15.75" x14ac:dyDescent="0.25">
      <c r="B18" s="43"/>
      <c r="C18" s="43"/>
      <c r="D18" s="49"/>
      <c r="E18" s="49"/>
      <c r="F18" s="49"/>
      <c r="G18" s="43"/>
      <c r="H18" s="43"/>
      <c r="I18" s="43"/>
      <c r="J18" s="43"/>
      <c r="K18" s="43"/>
      <c r="N18" s="348"/>
    </row>
    <row r="19" spans="2:14" ht="15.75" hidden="1" x14ac:dyDescent="0.25">
      <c r="B19" s="43"/>
      <c r="C19" s="43"/>
      <c r="D19" s="49"/>
      <c r="E19" s="43"/>
      <c r="F19" s="43"/>
      <c r="G19" s="43"/>
      <c r="H19" s="62" t="e">
        <f>N15+'[27]Расчет перекладки ТС (НЦС)'!#REF!</f>
        <v>#REF!</v>
      </c>
      <c r="I19" s="43"/>
      <c r="J19" s="43"/>
      <c r="K19" s="43"/>
    </row>
    <row r="20" spans="2:14" ht="15.75" hidden="1" x14ac:dyDescent="0.25">
      <c r="B20" s="43"/>
      <c r="C20" s="43"/>
      <c r="D20" s="49"/>
      <c r="E20" s="43"/>
      <c r="F20" s="43"/>
      <c r="G20" s="43"/>
      <c r="H20" s="43" t="e">
        <f>H19/1.2</f>
        <v>#REF!</v>
      </c>
      <c r="I20" s="43"/>
      <c r="J20" s="43"/>
      <c r="K20" s="43"/>
    </row>
    <row r="21" spans="2:14" ht="15.75" hidden="1" x14ac:dyDescent="0.25">
      <c r="D21" s="49"/>
      <c r="E21" s="43" t="s">
        <v>272</v>
      </c>
      <c r="F21" s="43"/>
      <c r="G21" s="43"/>
      <c r="H21" s="43"/>
      <c r="I21" s="43"/>
      <c r="J21" s="43"/>
    </row>
    <row r="22" spans="2:14" ht="15.75" hidden="1" x14ac:dyDescent="0.25">
      <c r="D22" s="49"/>
      <c r="E22" s="43"/>
      <c r="F22" s="43"/>
      <c r="G22" s="43"/>
      <c r="H22" s="43"/>
      <c r="I22" s="43"/>
      <c r="J22" s="43"/>
    </row>
    <row r="23" spans="2:14" ht="15.75" hidden="1" x14ac:dyDescent="0.25">
      <c r="D23" s="49"/>
      <c r="E23" s="357" t="s">
        <v>288</v>
      </c>
      <c r="F23" s="357">
        <v>2026</v>
      </c>
      <c r="G23" s="357">
        <v>2027</v>
      </c>
      <c r="H23" s="357">
        <v>2028</v>
      </c>
      <c r="I23" s="357">
        <v>2029</v>
      </c>
      <c r="J23" s="357">
        <v>2030</v>
      </c>
      <c r="K23" s="357">
        <v>2031</v>
      </c>
      <c r="L23" s="357">
        <v>2032</v>
      </c>
      <c r="M23" s="357">
        <v>2033</v>
      </c>
      <c r="N23" s="357" t="s">
        <v>15</v>
      </c>
    </row>
    <row r="24" spans="2:14" ht="38.25" hidden="1" x14ac:dyDescent="0.25">
      <c r="D24" s="49"/>
      <c r="E24" s="202" t="s">
        <v>268</v>
      </c>
      <c r="F24" s="55" t="e">
        <f>#REF!</f>
        <v>#REF!</v>
      </c>
      <c r="G24" s="55" t="e">
        <f>#REF!</f>
        <v>#REF!</v>
      </c>
      <c r="H24" s="55">
        <f>H14</f>
        <v>0</v>
      </c>
      <c r="I24" s="55" t="e">
        <f>#REF!+#REF!+#REF!</f>
        <v>#REF!</v>
      </c>
      <c r="J24" s="55" t="e">
        <f>#REF!</f>
        <v>#REF!</v>
      </c>
      <c r="K24" s="55" t="e">
        <f>#REF!</f>
        <v>#REF!</v>
      </c>
      <c r="L24" s="55" t="e">
        <f>#REF!</f>
        <v>#REF!</v>
      </c>
      <c r="M24" s="55" t="e">
        <f>#REF!</f>
        <v>#REF!</v>
      </c>
      <c r="N24" s="55" t="e">
        <f>F24+G24+H24</f>
        <v>#REF!</v>
      </c>
    </row>
    <row r="25" spans="2:14" ht="38.25" hidden="1" x14ac:dyDescent="0.25">
      <c r="D25" s="49"/>
      <c r="E25" s="202" t="s">
        <v>269</v>
      </c>
      <c r="F25" s="55" t="e">
        <f>#REF!+#REF!</f>
        <v>#REF!</v>
      </c>
      <c r="G25" s="55" t="e">
        <f>#REF!+#REF!</f>
        <v>#REF!</v>
      </c>
      <c r="H25" s="55" t="e">
        <f>#REF!+#REF!</f>
        <v>#REF!</v>
      </c>
      <c r="I25" s="55" t="e">
        <f>#REF!+#REF!+#REF!</f>
        <v>#REF!</v>
      </c>
      <c r="J25" s="55" t="e">
        <f>#REF!+#REF!+#REF!+#REF!+#REF!</f>
        <v>#REF!</v>
      </c>
      <c r="K25" s="55" t="e">
        <f>#REF!+#REF!</f>
        <v>#REF!</v>
      </c>
      <c r="L25" s="55" t="e">
        <f>#REF!+#REF!</f>
        <v>#REF!</v>
      </c>
      <c r="M25" s="55" t="e">
        <f>#REF!+#REF!+#REF!</f>
        <v>#REF!</v>
      </c>
      <c r="N25" s="55" t="e">
        <f>F25+G25+H25</f>
        <v>#REF!</v>
      </c>
    </row>
    <row r="26" spans="2:14" ht="15.75" hidden="1" x14ac:dyDescent="0.25">
      <c r="D26" s="49"/>
      <c r="E26" s="172" t="s">
        <v>15</v>
      </c>
      <c r="F26" s="52" t="e">
        <f t="shared" ref="F26:M26" si="3">F24+F25</f>
        <v>#REF!</v>
      </c>
      <c r="G26" s="52" t="e">
        <f t="shared" si="3"/>
        <v>#REF!</v>
      </c>
      <c r="H26" s="52" t="e">
        <f t="shared" si="3"/>
        <v>#REF!</v>
      </c>
      <c r="I26" s="52" t="e">
        <f t="shared" si="3"/>
        <v>#REF!</v>
      </c>
      <c r="J26" s="52" t="e">
        <f t="shared" si="3"/>
        <v>#REF!</v>
      </c>
      <c r="K26" s="52" t="e">
        <f t="shared" si="3"/>
        <v>#REF!</v>
      </c>
      <c r="L26" s="52" t="e">
        <f t="shared" si="3"/>
        <v>#REF!</v>
      </c>
      <c r="M26" s="52" t="e">
        <f t="shared" si="3"/>
        <v>#REF!</v>
      </c>
      <c r="N26" s="52" t="e">
        <f>N24+N25</f>
        <v>#REF!</v>
      </c>
    </row>
    <row r="27" spans="2:14" ht="15.75" hidden="1" x14ac:dyDescent="0.25">
      <c r="D27" s="49"/>
      <c r="E27" s="43"/>
      <c r="F27" s="43"/>
      <c r="G27" s="43"/>
      <c r="H27" s="43"/>
      <c r="I27" s="43"/>
      <c r="J27" s="43"/>
    </row>
    <row r="28" spans="2:14" ht="15.75" hidden="1" x14ac:dyDescent="0.25">
      <c r="D28" s="49"/>
      <c r="E28" s="43"/>
      <c r="F28" s="43"/>
      <c r="G28" s="43"/>
      <c r="H28" s="43"/>
      <c r="I28" s="43"/>
      <c r="J28" s="43"/>
    </row>
    <row r="29" spans="2:14" ht="15.75" x14ac:dyDescent="0.25">
      <c r="D29" s="49"/>
      <c r="E29" s="43"/>
      <c r="F29" s="43"/>
      <c r="G29" s="43"/>
      <c r="H29" s="43"/>
      <c r="I29" s="43"/>
      <c r="J29" s="43"/>
    </row>
    <row r="30" spans="2:14" ht="15.75" x14ac:dyDescent="0.25">
      <c r="D30" s="49"/>
      <c r="E30" s="43"/>
      <c r="F30" s="43"/>
      <c r="G30" s="43"/>
      <c r="H30" s="43"/>
      <c r="I30" s="43"/>
      <c r="J30" s="43"/>
    </row>
    <row r="31" spans="2:14" ht="15.75" x14ac:dyDescent="0.25">
      <c r="D31" s="49"/>
      <c r="E31" s="43"/>
      <c r="F31" s="43"/>
      <c r="G31" s="43"/>
      <c r="H31" s="43"/>
      <c r="I31" s="43"/>
      <c r="J31" s="43"/>
    </row>
    <row r="32" spans="2:14" ht="15.75" x14ac:dyDescent="0.25">
      <c r="D32" s="49"/>
      <c r="E32" s="43"/>
      <c r="F32" s="43"/>
      <c r="G32" s="43"/>
      <c r="H32" s="43"/>
      <c r="I32" s="43"/>
      <c r="J32" s="43"/>
    </row>
    <row r="33" spans="3:10" ht="15.75" x14ac:dyDescent="0.25">
      <c r="D33" s="49"/>
      <c r="E33" s="43"/>
      <c r="F33" s="43"/>
      <c r="G33" s="43"/>
      <c r="H33" s="43"/>
      <c r="I33" s="43"/>
      <c r="J33" s="43"/>
    </row>
    <row r="34" spans="3:10" ht="15.75" x14ac:dyDescent="0.25">
      <c r="C34" s="56"/>
      <c r="D34" s="49"/>
      <c r="E34" s="43"/>
      <c r="F34" s="43"/>
      <c r="G34" s="43"/>
      <c r="H34" s="43"/>
      <c r="I34" s="43"/>
      <c r="J34" s="43"/>
    </row>
    <row r="35" spans="3:10" ht="15.75" x14ac:dyDescent="0.25">
      <c r="D35" s="49"/>
      <c r="E35" s="43"/>
      <c r="F35" s="43"/>
      <c r="G35" s="43"/>
      <c r="H35" s="43"/>
      <c r="I35" s="43"/>
      <c r="J35" s="43"/>
    </row>
    <row r="36" spans="3:10" ht="15.75" x14ac:dyDescent="0.25">
      <c r="J36" s="43"/>
    </row>
    <row r="37" spans="3:10" ht="15.75" x14ac:dyDescent="0.25">
      <c r="J37" s="43"/>
    </row>
    <row r="38" spans="3:10" ht="15.75" x14ac:dyDescent="0.25">
      <c r="J38" s="43"/>
    </row>
    <row r="39" spans="3:10" ht="15.75" x14ac:dyDescent="0.25">
      <c r="J39" s="43"/>
    </row>
    <row r="40" spans="3:10" ht="15.75" x14ac:dyDescent="0.25">
      <c r="J40" s="43"/>
    </row>
    <row r="41" spans="3:10" ht="15.75" x14ac:dyDescent="0.25">
      <c r="J41" s="43"/>
    </row>
    <row r="42" spans="3:10" ht="15.75" x14ac:dyDescent="0.25">
      <c r="J42" s="43"/>
    </row>
    <row r="43" spans="3:10" ht="15.75" x14ac:dyDescent="0.25">
      <c r="J43" s="43"/>
    </row>
    <row r="44" spans="3:10" ht="15.75" x14ac:dyDescent="0.25">
      <c r="J44" s="43"/>
    </row>
    <row r="45" spans="3:10" ht="15.75" x14ac:dyDescent="0.25">
      <c r="J45" s="43"/>
    </row>
    <row r="46" spans="3:10" ht="15.75" x14ac:dyDescent="0.25">
      <c r="J46" s="43"/>
    </row>
    <row r="47" spans="3:10" ht="15.75" x14ac:dyDescent="0.25">
      <c r="J47" s="43"/>
    </row>
    <row r="48" spans="3:10" ht="15.75" x14ac:dyDescent="0.25">
      <c r="J48" s="43"/>
    </row>
    <row r="49" spans="10:10" ht="15.75" x14ac:dyDescent="0.25">
      <c r="J49" s="43"/>
    </row>
    <row r="50" spans="10:10" ht="15.75" x14ac:dyDescent="0.25">
      <c r="J50" s="43"/>
    </row>
    <row r="51" spans="10:10" ht="15.75" x14ac:dyDescent="0.25">
      <c r="J51" s="43"/>
    </row>
    <row r="52" spans="10:10" ht="15.75" x14ac:dyDescent="0.25">
      <c r="J52" s="43"/>
    </row>
    <row r="53" spans="10:10" ht="15.75" x14ac:dyDescent="0.25">
      <c r="J53" s="43"/>
    </row>
    <row r="54" spans="10:10" ht="15.75" x14ac:dyDescent="0.25">
      <c r="J54" s="43"/>
    </row>
    <row r="55" spans="10:10" ht="15.75" x14ac:dyDescent="0.25">
      <c r="J55" s="43"/>
    </row>
    <row r="56" spans="10:10" ht="15.75" x14ac:dyDescent="0.25">
      <c r="J56" s="43"/>
    </row>
    <row r="57" spans="10:10" ht="15.75" x14ac:dyDescent="0.25">
      <c r="J57" s="43"/>
    </row>
    <row r="58" spans="10:10" ht="15.75" x14ac:dyDescent="0.25">
      <c r="J58" s="43"/>
    </row>
    <row r="59" spans="10:10" ht="15.75" x14ac:dyDescent="0.25">
      <c r="J59" s="43"/>
    </row>
    <row r="60" spans="10:10" ht="15.75" x14ac:dyDescent="0.25">
      <c r="J60" s="43"/>
    </row>
    <row r="61" spans="10:10" ht="15.75" x14ac:dyDescent="0.25">
      <c r="J61" s="43"/>
    </row>
    <row r="62" spans="10:10" ht="15.75" x14ac:dyDescent="0.25">
      <c r="J62" s="43"/>
    </row>
    <row r="63" spans="10:10" ht="15.75" x14ac:dyDescent="0.25">
      <c r="J63" s="43"/>
    </row>
    <row r="64" spans="10:10" ht="15.75" x14ac:dyDescent="0.25">
      <c r="J64" s="43"/>
    </row>
    <row r="65" spans="10:10" ht="15.75" x14ac:dyDescent="0.25">
      <c r="J65" s="43"/>
    </row>
    <row r="66" spans="10:10" ht="15.75" x14ac:dyDescent="0.25">
      <c r="J66" s="43"/>
    </row>
    <row r="67" spans="10:10" ht="15.75" x14ac:dyDescent="0.25">
      <c r="J67" s="43"/>
    </row>
    <row r="68" spans="10:10" ht="15.75" x14ac:dyDescent="0.25">
      <c r="J68" s="43"/>
    </row>
    <row r="69" spans="10:10" ht="15.75" x14ac:dyDescent="0.25">
      <c r="J69" s="43"/>
    </row>
    <row r="70" spans="10:10" ht="15.75" x14ac:dyDescent="0.25">
      <c r="J70" s="43"/>
    </row>
    <row r="71" spans="10:10" ht="15.75" x14ac:dyDescent="0.25">
      <c r="J71" s="43"/>
    </row>
    <row r="72" spans="10:10" ht="15.75" x14ac:dyDescent="0.25">
      <c r="J72" s="43"/>
    </row>
    <row r="73" spans="10:10" ht="15.75" x14ac:dyDescent="0.25">
      <c r="J73" s="43"/>
    </row>
    <row r="74" spans="10:10" ht="15.75" x14ac:dyDescent="0.25">
      <c r="J74" s="43"/>
    </row>
    <row r="75" spans="10:10" ht="15.75" x14ac:dyDescent="0.25">
      <c r="J75" s="43"/>
    </row>
    <row r="76" spans="10:10" ht="15.75" x14ac:dyDescent="0.25">
      <c r="J76" s="43"/>
    </row>
    <row r="77" spans="10:10" ht="15.75" x14ac:dyDescent="0.25">
      <c r="J77" s="43"/>
    </row>
    <row r="78" spans="10:10" ht="15.75" x14ac:dyDescent="0.25">
      <c r="J78" s="43"/>
    </row>
    <row r="79" spans="10:10" ht="15.75" x14ac:dyDescent="0.25">
      <c r="J79" s="43"/>
    </row>
    <row r="80" spans="10:10" ht="15.75" x14ac:dyDescent="0.25">
      <c r="J80" s="43"/>
    </row>
    <row r="81" spans="10:10" ht="15.75" x14ac:dyDescent="0.25">
      <c r="J81" s="43"/>
    </row>
    <row r="82" spans="10:10" ht="15.75" x14ac:dyDescent="0.25">
      <c r="J82" s="43"/>
    </row>
    <row r="83" spans="10:10" ht="15.75" x14ac:dyDescent="0.25">
      <c r="J83" s="43"/>
    </row>
    <row r="84" spans="10:10" ht="15.75" x14ac:dyDescent="0.25">
      <c r="J84" s="43"/>
    </row>
    <row r="85" spans="10:10" ht="15.75" x14ac:dyDescent="0.25">
      <c r="J85" s="43"/>
    </row>
    <row r="86" spans="10:10" ht="15.75" x14ac:dyDescent="0.25">
      <c r="J86" s="43"/>
    </row>
    <row r="87" spans="10:10" ht="15.75" x14ac:dyDescent="0.25">
      <c r="J87" s="43"/>
    </row>
    <row r="88" spans="10:10" ht="15.75" x14ac:dyDescent="0.25">
      <c r="J88" s="43"/>
    </row>
    <row r="89" spans="10:10" ht="15.75" x14ac:dyDescent="0.25">
      <c r="J89" s="43"/>
    </row>
    <row r="90" spans="10:10" ht="15.75" x14ac:dyDescent="0.25">
      <c r="J90" s="43"/>
    </row>
    <row r="91" spans="10:10" ht="15.75" x14ac:dyDescent="0.25">
      <c r="J91" s="43"/>
    </row>
    <row r="92" spans="10:10" ht="15.75" x14ac:dyDescent="0.25">
      <c r="J92" s="43"/>
    </row>
    <row r="93" spans="10:10" ht="15.75" x14ac:dyDescent="0.25">
      <c r="J93" s="43"/>
    </row>
    <row r="94" spans="10:10" ht="15.75" x14ac:dyDescent="0.25">
      <c r="J94" s="43"/>
    </row>
    <row r="95" spans="10:10" ht="15.75" x14ac:dyDescent="0.25">
      <c r="J95" s="43"/>
    </row>
    <row r="96" spans="10:10" ht="15.75" x14ac:dyDescent="0.25">
      <c r="J96" s="43"/>
    </row>
    <row r="97" spans="10:10" ht="15.75" x14ac:dyDescent="0.25">
      <c r="J97" s="43"/>
    </row>
    <row r="98" spans="10:10" ht="15.75" x14ac:dyDescent="0.25">
      <c r="J98" s="43"/>
    </row>
    <row r="99" spans="10:10" ht="15.75" x14ac:dyDescent="0.25">
      <c r="J99" s="43"/>
    </row>
    <row r="100" spans="10:10" ht="15.75" x14ac:dyDescent="0.25">
      <c r="J100" s="43"/>
    </row>
    <row r="101" spans="10:10" ht="15.75" x14ac:dyDescent="0.25">
      <c r="J101" s="43"/>
    </row>
    <row r="102" spans="10:10" ht="15.75" x14ac:dyDescent="0.25">
      <c r="J102" s="43"/>
    </row>
    <row r="103" spans="10:10" ht="15.75" x14ac:dyDescent="0.25">
      <c r="J103" s="43"/>
    </row>
    <row r="104" spans="10:10" ht="15.75" x14ac:dyDescent="0.25">
      <c r="J104" s="43"/>
    </row>
    <row r="105" spans="10:10" ht="15.75" x14ac:dyDescent="0.25">
      <c r="J105" s="43"/>
    </row>
    <row r="106" spans="10:10" ht="15.75" x14ac:dyDescent="0.25">
      <c r="J106" s="43"/>
    </row>
    <row r="107" spans="10:10" ht="15.75" x14ac:dyDescent="0.25">
      <c r="J107" s="43"/>
    </row>
    <row r="108" spans="10:10" ht="15.75" x14ac:dyDescent="0.25">
      <c r="J108" s="43"/>
    </row>
    <row r="109" spans="10:10" ht="15.75" x14ac:dyDescent="0.25">
      <c r="J109" s="43"/>
    </row>
    <row r="110" spans="10:10" ht="15.75" x14ac:dyDescent="0.25">
      <c r="J110" s="43"/>
    </row>
    <row r="111" spans="10:10" ht="15.75" x14ac:dyDescent="0.25">
      <c r="J111" s="43"/>
    </row>
    <row r="112" spans="10:10" ht="15.75" x14ac:dyDescent="0.25">
      <c r="J112" s="43"/>
    </row>
    <row r="113" spans="10:10" ht="15.75" x14ac:dyDescent="0.25">
      <c r="J113" s="43"/>
    </row>
    <row r="114" spans="10:10" ht="15.75" x14ac:dyDescent="0.25">
      <c r="J114" s="43"/>
    </row>
    <row r="115" spans="10:10" ht="15.75" x14ac:dyDescent="0.25">
      <c r="J115" s="43"/>
    </row>
    <row r="116" spans="10:10" ht="15.75" x14ac:dyDescent="0.25">
      <c r="J116" s="43"/>
    </row>
    <row r="117" spans="10:10" ht="15.75" x14ac:dyDescent="0.25">
      <c r="J117" s="43"/>
    </row>
    <row r="118" spans="10:10" ht="15.75" x14ac:dyDescent="0.25">
      <c r="J118" s="43"/>
    </row>
    <row r="119" spans="10:10" ht="15.75" x14ac:dyDescent="0.25">
      <c r="J119" s="43"/>
    </row>
    <row r="120" spans="10:10" ht="15.75" x14ac:dyDescent="0.25">
      <c r="J120" s="43"/>
    </row>
    <row r="121" spans="10:10" ht="15.75" x14ac:dyDescent="0.25">
      <c r="J121" s="43"/>
    </row>
    <row r="122" spans="10:10" ht="15.75" x14ac:dyDescent="0.25">
      <c r="J122" s="43"/>
    </row>
    <row r="123" spans="10:10" ht="15.75" x14ac:dyDescent="0.25">
      <c r="J123" s="43"/>
    </row>
    <row r="124" spans="10:10" ht="15.75" x14ac:dyDescent="0.25">
      <c r="J124" s="43"/>
    </row>
    <row r="125" spans="10:10" ht="15.75" x14ac:dyDescent="0.25">
      <c r="J125" s="43"/>
    </row>
    <row r="126" spans="10:10" ht="15.75" x14ac:dyDescent="0.25">
      <c r="J126" s="43"/>
    </row>
    <row r="127" spans="10:10" ht="15.75" x14ac:dyDescent="0.25">
      <c r="J127" s="43"/>
    </row>
    <row r="128" spans="10:10" ht="15.75" x14ac:dyDescent="0.25">
      <c r="J128" s="43"/>
    </row>
    <row r="129" spans="10:10" ht="15.75" x14ac:dyDescent="0.25">
      <c r="J129" s="43"/>
    </row>
    <row r="130" spans="10:10" ht="15.75" x14ac:dyDescent="0.25">
      <c r="J130" s="43"/>
    </row>
    <row r="131" spans="10:10" ht="15.75" x14ac:dyDescent="0.25">
      <c r="J131" s="43"/>
    </row>
    <row r="132" spans="10:10" ht="15.75" x14ac:dyDescent="0.25">
      <c r="J132" s="43"/>
    </row>
    <row r="133" spans="10:10" ht="15.75" x14ac:dyDescent="0.25">
      <c r="J133" s="43"/>
    </row>
    <row r="134" spans="10:10" ht="15.75" x14ac:dyDescent="0.25">
      <c r="J134" s="43"/>
    </row>
    <row r="135" spans="10:10" ht="15.75" x14ac:dyDescent="0.25">
      <c r="J135" s="43"/>
    </row>
    <row r="136" spans="10:10" ht="15.75" x14ac:dyDescent="0.25">
      <c r="J136" s="43"/>
    </row>
    <row r="137" spans="10:10" ht="15.75" x14ac:dyDescent="0.25">
      <c r="J137" s="43"/>
    </row>
    <row r="138" spans="10:10" ht="15.75" x14ac:dyDescent="0.25">
      <c r="J138" s="43"/>
    </row>
    <row r="139" spans="10:10" ht="15.75" x14ac:dyDescent="0.25">
      <c r="J139" s="43"/>
    </row>
    <row r="140" spans="10:10" ht="15.75" x14ac:dyDescent="0.25">
      <c r="J140" s="43"/>
    </row>
    <row r="141" spans="10:10" ht="15.75" x14ac:dyDescent="0.25">
      <c r="J141" s="43"/>
    </row>
    <row r="142" spans="10:10" ht="15.75" x14ac:dyDescent="0.25">
      <c r="J142" s="43"/>
    </row>
    <row r="143" spans="10:10" ht="15.75" x14ac:dyDescent="0.25">
      <c r="J143" s="43"/>
    </row>
    <row r="144" spans="10:10" ht="15.75" x14ac:dyDescent="0.25">
      <c r="J144" s="43"/>
    </row>
    <row r="145" spans="10:10" ht="15.75" x14ac:dyDescent="0.25">
      <c r="J145" s="43"/>
    </row>
    <row r="146" spans="10:10" ht="15.75" x14ac:dyDescent="0.25">
      <c r="J146" s="43"/>
    </row>
    <row r="147" spans="10:10" ht="15.75" x14ac:dyDescent="0.25">
      <c r="J147" s="43"/>
    </row>
    <row r="148" spans="10:10" ht="15.75" x14ac:dyDescent="0.25">
      <c r="J148" s="43"/>
    </row>
    <row r="149" spans="10:10" ht="15.75" x14ac:dyDescent="0.25">
      <c r="J149" s="43"/>
    </row>
    <row r="150" spans="10:10" ht="15.75" x14ac:dyDescent="0.25">
      <c r="J150" s="43"/>
    </row>
    <row r="151" spans="10:10" ht="15.75" x14ac:dyDescent="0.25">
      <c r="J151" s="43"/>
    </row>
    <row r="152" spans="10:10" ht="15.75" x14ac:dyDescent="0.25">
      <c r="J152" s="43"/>
    </row>
    <row r="153" spans="10:10" ht="15.75" x14ac:dyDescent="0.25">
      <c r="J153" s="43"/>
    </row>
    <row r="154" spans="10:10" ht="15.75" x14ac:dyDescent="0.25">
      <c r="J154" s="43"/>
    </row>
    <row r="155" spans="10:10" ht="15.75" x14ac:dyDescent="0.25">
      <c r="J155" s="43"/>
    </row>
    <row r="156" spans="10:10" ht="15.75" x14ac:dyDescent="0.25">
      <c r="J156" s="43"/>
    </row>
    <row r="157" spans="10:10" ht="15.75" x14ac:dyDescent="0.25">
      <c r="J157" s="43"/>
    </row>
    <row r="158" spans="10:10" ht="15.75" x14ac:dyDescent="0.25">
      <c r="J158" s="43"/>
    </row>
    <row r="159" spans="10:10" ht="15.75" x14ac:dyDescent="0.25">
      <c r="J159" s="43"/>
    </row>
    <row r="160" spans="10:10" ht="15.75" x14ac:dyDescent="0.25">
      <c r="J160" s="43"/>
    </row>
    <row r="161" spans="10:10" ht="15.75" x14ac:dyDescent="0.25">
      <c r="J161" s="43"/>
    </row>
    <row r="162" spans="10:10" ht="15.75" x14ac:dyDescent="0.25">
      <c r="J162" s="43"/>
    </row>
    <row r="163" spans="10:10" ht="15.75" x14ac:dyDescent="0.25">
      <c r="J163" s="43"/>
    </row>
    <row r="164" spans="10:10" ht="15.75" x14ac:dyDescent="0.25">
      <c r="J164" s="43"/>
    </row>
    <row r="165" spans="10:10" ht="15.75" x14ac:dyDescent="0.25">
      <c r="J165" s="43"/>
    </row>
    <row r="166" spans="10:10" ht="15.75" x14ac:dyDescent="0.25">
      <c r="J166" s="43"/>
    </row>
    <row r="167" spans="10:10" ht="15.75" x14ac:dyDescent="0.25">
      <c r="J167" s="43"/>
    </row>
    <row r="168" spans="10:10" ht="15.75" x14ac:dyDescent="0.25">
      <c r="J168" s="43"/>
    </row>
    <row r="169" spans="10:10" ht="15.75" x14ac:dyDescent="0.25">
      <c r="J169" s="43"/>
    </row>
    <row r="170" spans="10:10" ht="15.75" x14ac:dyDescent="0.25">
      <c r="J170" s="43"/>
    </row>
    <row r="171" spans="10:10" ht="15.75" x14ac:dyDescent="0.25">
      <c r="J171" s="43"/>
    </row>
    <row r="172" spans="10:10" ht="15.75" x14ac:dyDescent="0.25">
      <c r="J172" s="43"/>
    </row>
    <row r="173" spans="10:10" ht="15.75" x14ac:dyDescent="0.25">
      <c r="J173" s="43"/>
    </row>
    <row r="174" spans="10:10" ht="15.75" x14ac:dyDescent="0.25">
      <c r="J174" s="43"/>
    </row>
    <row r="175" spans="10:10" ht="15.75" x14ac:dyDescent="0.25">
      <c r="J175" s="43"/>
    </row>
    <row r="176" spans="10:10" ht="15.75" x14ac:dyDescent="0.25">
      <c r="J176" s="43"/>
    </row>
    <row r="177" spans="10:10" ht="15.75" x14ac:dyDescent="0.25">
      <c r="J177" s="43"/>
    </row>
    <row r="178" spans="10:10" ht="15.75" x14ac:dyDescent="0.25">
      <c r="J178" s="43"/>
    </row>
    <row r="179" spans="10:10" ht="15.75" x14ac:dyDescent="0.25">
      <c r="J179" s="43"/>
    </row>
    <row r="180" spans="10:10" ht="15.75" x14ac:dyDescent="0.25">
      <c r="J180" s="43"/>
    </row>
    <row r="181" spans="10:10" ht="15.75" x14ac:dyDescent="0.25">
      <c r="J181" s="43"/>
    </row>
    <row r="182" spans="10:10" ht="15.75" x14ac:dyDescent="0.25">
      <c r="J182" s="43"/>
    </row>
    <row r="183" spans="10:10" ht="15.75" x14ac:dyDescent="0.25">
      <c r="J183" s="43"/>
    </row>
    <row r="184" spans="10:10" ht="15.75" x14ac:dyDescent="0.25">
      <c r="J184" s="43"/>
    </row>
    <row r="185" spans="10:10" ht="15.75" x14ac:dyDescent="0.25">
      <c r="J185" s="43"/>
    </row>
    <row r="186" spans="10:10" ht="15.75" x14ac:dyDescent="0.25">
      <c r="J186" s="43"/>
    </row>
    <row r="187" spans="10:10" ht="15.75" x14ac:dyDescent="0.25">
      <c r="J187" s="43"/>
    </row>
    <row r="188" spans="10:10" ht="15.75" x14ac:dyDescent="0.25">
      <c r="J188" s="43"/>
    </row>
    <row r="189" spans="10:10" ht="15.75" x14ac:dyDescent="0.25">
      <c r="J189" s="43"/>
    </row>
    <row r="190" spans="10:10" ht="15.75" x14ac:dyDescent="0.25">
      <c r="J190" s="43"/>
    </row>
    <row r="191" spans="10:10" ht="15.75" x14ac:dyDescent="0.25">
      <c r="J191" s="43"/>
    </row>
    <row r="192" spans="10:10" ht="15.75" x14ac:dyDescent="0.25">
      <c r="J192" s="43"/>
    </row>
    <row r="193" spans="10:10" ht="15.75" x14ac:dyDescent="0.25">
      <c r="J193" s="43"/>
    </row>
    <row r="194" spans="10:10" ht="15.75" x14ac:dyDescent="0.25">
      <c r="J194" s="43"/>
    </row>
    <row r="195" spans="10:10" ht="15.75" x14ac:dyDescent="0.25">
      <c r="J195" s="43"/>
    </row>
    <row r="196" spans="10:10" ht="15.75" x14ac:dyDescent="0.25">
      <c r="J196" s="43"/>
    </row>
    <row r="197" spans="10:10" ht="15.75" x14ac:dyDescent="0.25">
      <c r="J197" s="43"/>
    </row>
    <row r="198" spans="10:10" ht="15.75" x14ac:dyDescent="0.25">
      <c r="J198" s="43"/>
    </row>
    <row r="199" spans="10:10" ht="15.75" x14ac:dyDescent="0.25">
      <c r="J199" s="43"/>
    </row>
    <row r="200" spans="10:10" ht="15.75" x14ac:dyDescent="0.25">
      <c r="J200" s="43"/>
    </row>
    <row r="201" spans="10:10" ht="15.75" x14ac:dyDescent="0.25">
      <c r="J201" s="43"/>
    </row>
    <row r="202" spans="10:10" ht="15.75" x14ac:dyDescent="0.25">
      <c r="J202" s="43"/>
    </row>
    <row r="203" spans="10:10" ht="15.75" x14ac:dyDescent="0.25">
      <c r="J203" s="43"/>
    </row>
    <row r="204" spans="10:10" ht="15.75" x14ac:dyDescent="0.25">
      <c r="J204" s="43"/>
    </row>
    <row r="205" spans="10:10" ht="15.75" x14ac:dyDescent="0.25">
      <c r="J205" s="43"/>
    </row>
    <row r="206" spans="10:10" ht="15.75" x14ac:dyDescent="0.25">
      <c r="J206" s="43"/>
    </row>
    <row r="207" spans="10:10" ht="15.75" x14ac:dyDescent="0.25">
      <c r="J207" s="43"/>
    </row>
    <row r="208" spans="10:10" ht="15.75" x14ac:dyDescent="0.25">
      <c r="J208" s="43"/>
    </row>
    <row r="209" spans="10:10" ht="15.75" x14ac:dyDescent="0.25">
      <c r="J209" s="43"/>
    </row>
    <row r="210" spans="10:10" ht="15.75" x14ac:dyDescent="0.25">
      <c r="J210" s="43"/>
    </row>
    <row r="211" spans="10:10" ht="15.75" x14ac:dyDescent="0.25">
      <c r="J211" s="43"/>
    </row>
    <row r="212" spans="10:10" ht="15.75" x14ac:dyDescent="0.25">
      <c r="J212" s="43"/>
    </row>
    <row r="213" spans="10:10" ht="15.75" x14ac:dyDescent="0.25">
      <c r="J213" s="43"/>
    </row>
    <row r="214" spans="10:10" ht="15.75" x14ac:dyDescent="0.25">
      <c r="J214" s="43"/>
    </row>
    <row r="215" spans="10:10" ht="15.75" x14ac:dyDescent="0.25">
      <c r="J215" s="43"/>
    </row>
    <row r="216" spans="10:10" ht="15.75" x14ac:dyDescent="0.25">
      <c r="J216" s="43"/>
    </row>
    <row r="217" spans="10:10" ht="15.75" x14ac:dyDescent="0.25">
      <c r="J217" s="43"/>
    </row>
    <row r="218" spans="10:10" ht="15.75" x14ac:dyDescent="0.25">
      <c r="J218" s="43"/>
    </row>
    <row r="219" spans="10:10" ht="15.75" x14ac:dyDescent="0.25">
      <c r="J219" s="43"/>
    </row>
    <row r="220" spans="10:10" ht="15.75" x14ac:dyDescent="0.25">
      <c r="J220" s="43"/>
    </row>
    <row r="221" spans="10:10" ht="15.75" x14ac:dyDescent="0.25">
      <c r="J221" s="43"/>
    </row>
    <row r="222" spans="10:10" ht="15.75" x14ac:dyDescent="0.25">
      <c r="J222" s="43"/>
    </row>
    <row r="223" spans="10:10" ht="15.75" x14ac:dyDescent="0.25">
      <c r="J223" s="43"/>
    </row>
    <row r="224" spans="10:10" ht="15.75" x14ac:dyDescent="0.25">
      <c r="J224" s="43"/>
    </row>
    <row r="225" spans="10:10" ht="15.75" x14ac:dyDescent="0.25">
      <c r="J225" s="43"/>
    </row>
    <row r="226" spans="10:10" ht="15.75" x14ac:dyDescent="0.25">
      <c r="J226" s="43"/>
    </row>
    <row r="227" spans="10:10" ht="15.75" x14ac:dyDescent="0.25">
      <c r="J227" s="43"/>
    </row>
    <row r="228" spans="10:10" ht="15.75" x14ac:dyDescent="0.25">
      <c r="J228" s="43"/>
    </row>
    <row r="229" spans="10:10" ht="15.75" x14ac:dyDescent="0.25">
      <c r="J229" s="43"/>
    </row>
    <row r="230" spans="10:10" ht="15.75" x14ac:dyDescent="0.25">
      <c r="J230" s="43"/>
    </row>
    <row r="231" spans="10:10" ht="15.75" x14ac:dyDescent="0.25">
      <c r="J231" s="43"/>
    </row>
    <row r="232" spans="10:10" ht="15.75" x14ac:dyDescent="0.25">
      <c r="J232" s="43"/>
    </row>
    <row r="233" spans="10:10" ht="15.75" x14ac:dyDescent="0.25">
      <c r="J233" s="43"/>
    </row>
    <row r="234" spans="10:10" ht="15.75" x14ac:dyDescent="0.25">
      <c r="J234" s="43"/>
    </row>
    <row r="235" spans="10:10" ht="15.75" x14ac:dyDescent="0.25">
      <c r="J235" s="43"/>
    </row>
    <row r="236" spans="10:10" ht="15.75" x14ac:dyDescent="0.25">
      <c r="J236" s="43"/>
    </row>
    <row r="237" spans="10:10" ht="15.75" x14ac:dyDescent="0.25">
      <c r="J237" s="43"/>
    </row>
    <row r="238" spans="10:10" ht="15.75" x14ac:dyDescent="0.25">
      <c r="J238" s="43"/>
    </row>
    <row r="239" spans="10:10" ht="15.75" x14ac:dyDescent="0.25">
      <c r="J239" s="43"/>
    </row>
    <row r="240" spans="10:10" ht="15.75" x14ac:dyDescent="0.25">
      <c r="J240" s="43"/>
    </row>
    <row r="241" spans="10:10" ht="15.75" x14ac:dyDescent="0.25">
      <c r="J241" s="43"/>
    </row>
    <row r="242" spans="10:10" ht="15.75" x14ac:dyDescent="0.25">
      <c r="J242" s="43"/>
    </row>
    <row r="243" spans="10:10" ht="15.75" x14ac:dyDescent="0.25">
      <c r="J243" s="43"/>
    </row>
    <row r="244" spans="10:10" ht="15.75" x14ac:dyDescent="0.25">
      <c r="J244" s="43"/>
    </row>
    <row r="245" spans="10:10" ht="15.75" x14ac:dyDescent="0.25">
      <c r="J245" s="43"/>
    </row>
    <row r="246" spans="10:10" ht="15.75" x14ac:dyDescent="0.25">
      <c r="J246" s="43"/>
    </row>
    <row r="247" spans="10:10" ht="15.75" x14ac:dyDescent="0.25">
      <c r="J247" s="43"/>
    </row>
    <row r="248" spans="10:10" ht="15.75" x14ac:dyDescent="0.25">
      <c r="J248" s="43"/>
    </row>
    <row r="249" spans="10:10" ht="15.75" x14ac:dyDescent="0.25">
      <c r="J249" s="43"/>
    </row>
    <row r="250" spans="10:10" ht="15.75" x14ac:dyDescent="0.25">
      <c r="J250" s="43"/>
    </row>
    <row r="251" spans="10:10" ht="15.75" x14ac:dyDescent="0.25">
      <c r="J251" s="43"/>
    </row>
    <row r="252" spans="10:10" ht="15.75" x14ac:dyDescent="0.25">
      <c r="J252" s="43"/>
    </row>
    <row r="253" spans="10:10" ht="15.75" x14ac:dyDescent="0.25">
      <c r="J253" s="43"/>
    </row>
    <row r="254" spans="10:10" ht="15.75" x14ac:dyDescent="0.25">
      <c r="J254" s="43"/>
    </row>
    <row r="255" spans="10:10" ht="15.75" x14ac:dyDescent="0.25">
      <c r="J255" s="43"/>
    </row>
    <row r="256" spans="10:10" ht="15.75" x14ac:dyDescent="0.25">
      <c r="J256" s="43"/>
    </row>
    <row r="257" spans="10:10" ht="15.75" x14ac:dyDescent="0.25">
      <c r="J257" s="43"/>
    </row>
    <row r="258" spans="10:10" ht="15.75" x14ac:dyDescent="0.25">
      <c r="J258" s="43"/>
    </row>
    <row r="259" spans="10:10" ht="15.75" x14ac:dyDescent="0.25">
      <c r="J259" s="43"/>
    </row>
    <row r="260" spans="10:10" ht="15.75" x14ac:dyDescent="0.25">
      <c r="J260" s="43"/>
    </row>
    <row r="261" spans="10:10" ht="15.75" x14ac:dyDescent="0.25">
      <c r="J261" s="43"/>
    </row>
    <row r="262" spans="10:10" ht="15.75" x14ac:dyDescent="0.25">
      <c r="J262" s="43"/>
    </row>
    <row r="263" spans="10:10" ht="15.75" x14ac:dyDescent="0.25">
      <c r="J263" s="43"/>
    </row>
    <row r="264" spans="10:10" ht="15.75" x14ac:dyDescent="0.25">
      <c r="J264" s="43"/>
    </row>
    <row r="265" spans="10:10" ht="15.75" x14ac:dyDescent="0.25">
      <c r="J265" s="43"/>
    </row>
    <row r="266" spans="10:10" ht="15.75" x14ac:dyDescent="0.25">
      <c r="J266" s="43"/>
    </row>
    <row r="267" spans="10:10" ht="15.75" x14ac:dyDescent="0.25">
      <c r="J267" s="43"/>
    </row>
    <row r="268" spans="10:10" ht="15.75" x14ac:dyDescent="0.25">
      <c r="J268" s="43"/>
    </row>
    <row r="269" spans="10:10" ht="15.75" x14ac:dyDescent="0.25">
      <c r="J269" s="43"/>
    </row>
    <row r="270" spans="10:10" ht="15.75" x14ac:dyDescent="0.25">
      <c r="J270" s="43"/>
    </row>
    <row r="271" spans="10:10" ht="15.75" x14ac:dyDescent="0.25">
      <c r="J271" s="43"/>
    </row>
    <row r="272" spans="10:10" ht="15.75" x14ac:dyDescent="0.25">
      <c r="J272" s="43"/>
    </row>
    <row r="273" spans="10:10" ht="15.75" x14ac:dyDescent="0.25">
      <c r="J273" s="43"/>
    </row>
    <row r="274" spans="10:10" ht="15.75" x14ac:dyDescent="0.25">
      <c r="J274" s="43"/>
    </row>
    <row r="275" spans="10:10" ht="15.75" x14ac:dyDescent="0.25">
      <c r="J275" s="43"/>
    </row>
    <row r="276" spans="10:10" ht="15.75" x14ac:dyDescent="0.25">
      <c r="J276" s="43"/>
    </row>
    <row r="277" spans="10:10" ht="15.75" x14ac:dyDescent="0.25">
      <c r="J277" s="43"/>
    </row>
    <row r="278" spans="10:10" ht="15.75" x14ac:dyDescent="0.25">
      <c r="J278" s="43"/>
    </row>
    <row r="279" spans="10:10" ht="15.75" x14ac:dyDescent="0.25">
      <c r="J279" s="43"/>
    </row>
    <row r="280" spans="10:10" ht="15.75" x14ac:dyDescent="0.25">
      <c r="J280" s="43"/>
    </row>
    <row r="281" spans="10:10" ht="15.75" x14ac:dyDescent="0.25">
      <c r="J281" s="43"/>
    </row>
    <row r="282" spans="10:10" ht="15.75" x14ac:dyDescent="0.25">
      <c r="J282" s="43"/>
    </row>
    <row r="283" spans="10:10" ht="15.75" x14ac:dyDescent="0.25">
      <c r="J283" s="43"/>
    </row>
    <row r="284" spans="10:10" ht="15.75" x14ac:dyDescent="0.25">
      <c r="J284" s="43"/>
    </row>
    <row r="285" spans="10:10" ht="15.75" x14ac:dyDescent="0.25">
      <c r="J285" s="43"/>
    </row>
    <row r="286" spans="10:10" ht="15.75" x14ac:dyDescent="0.25">
      <c r="J286" s="43"/>
    </row>
    <row r="287" spans="10:10" ht="15.75" x14ac:dyDescent="0.25">
      <c r="J287" s="43"/>
    </row>
    <row r="288" spans="10:10" ht="15.75" x14ac:dyDescent="0.25">
      <c r="J288" s="43"/>
    </row>
    <row r="289" spans="10:10" ht="15.75" x14ac:dyDescent="0.25">
      <c r="J289" s="43"/>
    </row>
    <row r="290" spans="10:10" ht="15.75" x14ac:dyDescent="0.25">
      <c r="J290" s="43"/>
    </row>
    <row r="291" spans="10:10" ht="15.75" x14ac:dyDescent="0.25">
      <c r="J291" s="43"/>
    </row>
    <row r="292" spans="10:10" ht="15.75" x14ac:dyDescent="0.25">
      <c r="J292" s="43"/>
    </row>
    <row r="293" spans="10:10" ht="15.75" x14ac:dyDescent="0.25">
      <c r="J293" s="43"/>
    </row>
    <row r="294" spans="10:10" ht="15.75" x14ac:dyDescent="0.25">
      <c r="J294" s="43"/>
    </row>
    <row r="295" spans="10:10" ht="15.75" x14ac:dyDescent="0.25">
      <c r="J295" s="43"/>
    </row>
    <row r="296" spans="10:10" ht="15.75" x14ac:dyDescent="0.25">
      <c r="J296" s="43"/>
    </row>
    <row r="297" spans="10:10" ht="15.75" x14ac:dyDescent="0.25">
      <c r="J297" s="43"/>
    </row>
    <row r="298" spans="10:10" ht="15.75" x14ac:dyDescent="0.25">
      <c r="J298" s="43"/>
    </row>
    <row r="299" spans="10:10" ht="15.75" x14ac:dyDescent="0.25">
      <c r="J299" s="43"/>
    </row>
    <row r="300" spans="10:10" ht="15.75" x14ac:dyDescent="0.25">
      <c r="J300" s="43"/>
    </row>
    <row r="301" spans="10:10" ht="15.75" x14ac:dyDescent="0.25">
      <c r="J301" s="43"/>
    </row>
    <row r="302" spans="10:10" ht="15.75" x14ac:dyDescent="0.25">
      <c r="J302" s="43"/>
    </row>
    <row r="303" spans="10:10" ht="15.75" x14ac:dyDescent="0.25">
      <c r="J303" s="43"/>
    </row>
    <row r="304" spans="10:10" ht="15.75" x14ac:dyDescent="0.25">
      <c r="J304" s="43"/>
    </row>
    <row r="305" spans="10:10" ht="15.75" x14ac:dyDescent="0.25">
      <c r="J305" s="43"/>
    </row>
    <row r="306" spans="10:10" ht="15.75" x14ac:dyDescent="0.25">
      <c r="J306" s="43"/>
    </row>
    <row r="307" spans="10:10" ht="15.75" x14ac:dyDescent="0.25">
      <c r="J307" s="43"/>
    </row>
    <row r="308" spans="10:10" ht="15.75" x14ac:dyDescent="0.25">
      <c r="J308" s="43"/>
    </row>
    <row r="309" spans="10:10" ht="15.75" x14ac:dyDescent="0.25">
      <c r="J309" s="43"/>
    </row>
    <row r="310" spans="10:10" ht="15.75" x14ac:dyDescent="0.25">
      <c r="J310" s="43"/>
    </row>
    <row r="311" spans="10:10" ht="15.75" x14ac:dyDescent="0.25">
      <c r="J311" s="43"/>
    </row>
    <row r="312" spans="10:10" ht="15.75" x14ac:dyDescent="0.25">
      <c r="J312" s="43"/>
    </row>
    <row r="313" spans="10:10" ht="15.75" x14ac:dyDescent="0.25">
      <c r="J313" s="43"/>
    </row>
    <row r="314" spans="10:10" ht="15.75" x14ac:dyDescent="0.25">
      <c r="J314" s="43"/>
    </row>
    <row r="315" spans="10:10" ht="15.75" x14ac:dyDescent="0.25">
      <c r="J315" s="43"/>
    </row>
    <row r="316" spans="10:10" ht="15.75" x14ac:dyDescent="0.25">
      <c r="J316" s="43"/>
    </row>
    <row r="317" spans="10:10" ht="15.75" x14ac:dyDescent="0.25">
      <c r="J317" s="43"/>
    </row>
    <row r="318" spans="10:10" ht="15.75" x14ac:dyDescent="0.25">
      <c r="J318" s="43"/>
    </row>
    <row r="319" spans="10:10" ht="15.75" x14ac:dyDescent="0.25">
      <c r="J319" s="43"/>
    </row>
    <row r="320" spans="10:10" ht="15.75" x14ac:dyDescent="0.25">
      <c r="J320" s="43"/>
    </row>
    <row r="321" spans="10:10" ht="15.75" x14ac:dyDescent="0.25">
      <c r="J321" s="43"/>
    </row>
    <row r="322" spans="10:10" ht="15.75" x14ac:dyDescent="0.25">
      <c r="J322" s="43"/>
    </row>
    <row r="323" spans="10:10" ht="15.75" x14ac:dyDescent="0.25">
      <c r="J323" s="43"/>
    </row>
    <row r="324" spans="10:10" ht="15.75" x14ac:dyDescent="0.25">
      <c r="J324" s="43"/>
    </row>
    <row r="325" spans="10:10" ht="15.75" x14ac:dyDescent="0.25">
      <c r="J325" s="43"/>
    </row>
    <row r="326" spans="10:10" ht="15.75" x14ac:dyDescent="0.25">
      <c r="J326" s="43"/>
    </row>
    <row r="327" spans="10:10" ht="15.75" x14ac:dyDescent="0.25">
      <c r="J327" s="43"/>
    </row>
    <row r="328" spans="10:10" ht="15.75" x14ac:dyDescent="0.25">
      <c r="J328" s="43"/>
    </row>
    <row r="329" spans="10:10" ht="15.75" x14ac:dyDescent="0.25">
      <c r="J329" s="43"/>
    </row>
    <row r="330" spans="10:10" ht="15.75" x14ac:dyDescent="0.25">
      <c r="J330" s="43"/>
    </row>
    <row r="331" spans="10:10" ht="15.75" x14ac:dyDescent="0.25">
      <c r="J331" s="43"/>
    </row>
    <row r="332" spans="10:10" ht="15.75" x14ac:dyDescent="0.25">
      <c r="J332" s="43"/>
    </row>
    <row r="333" spans="10:10" ht="15.75" x14ac:dyDescent="0.25">
      <c r="J333" s="43"/>
    </row>
    <row r="334" spans="10:10" ht="15.75" x14ac:dyDescent="0.25">
      <c r="J334" s="43"/>
    </row>
    <row r="335" spans="10:10" ht="15.75" x14ac:dyDescent="0.25">
      <c r="J335" s="43"/>
    </row>
    <row r="336" spans="10:10" ht="15.75" x14ac:dyDescent="0.25">
      <c r="J336" s="43"/>
    </row>
    <row r="337" spans="10:10" ht="15.75" x14ac:dyDescent="0.25">
      <c r="J337" s="43"/>
    </row>
    <row r="338" spans="10:10" ht="15.75" x14ac:dyDescent="0.25">
      <c r="J338" s="43"/>
    </row>
    <row r="339" spans="10:10" ht="15.75" x14ac:dyDescent="0.25">
      <c r="J339" s="43"/>
    </row>
    <row r="340" spans="10:10" ht="15.75" x14ac:dyDescent="0.25">
      <c r="J340" s="43"/>
    </row>
    <row r="341" spans="10:10" ht="15.75" x14ac:dyDescent="0.25">
      <c r="J341" s="43"/>
    </row>
    <row r="342" spans="10:10" ht="15.75" x14ac:dyDescent="0.25">
      <c r="J342" s="43"/>
    </row>
    <row r="343" spans="10:10" ht="15.75" x14ac:dyDescent="0.25">
      <c r="J343" s="43"/>
    </row>
    <row r="344" spans="10:10" ht="15.75" x14ac:dyDescent="0.25">
      <c r="J344" s="43"/>
    </row>
    <row r="345" spans="10:10" ht="15.75" x14ac:dyDescent="0.25">
      <c r="J345" s="43"/>
    </row>
    <row r="346" spans="10:10" ht="15.75" x14ac:dyDescent="0.25">
      <c r="J346" s="43"/>
    </row>
    <row r="347" spans="10:10" ht="15.75" x14ac:dyDescent="0.25">
      <c r="J347" s="43"/>
    </row>
    <row r="348" spans="10:10" ht="15.75" x14ac:dyDescent="0.25">
      <c r="J348" s="43"/>
    </row>
    <row r="349" spans="10:10" ht="15.75" x14ac:dyDescent="0.25">
      <c r="J349" s="43"/>
    </row>
    <row r="350" spans="10:10" ht="15.75" x14ac:dyDescent="0.25">
      <c r="J350" s="43"/>
    </row>
    <row r="351" spans="10:10" ht="15.75" x14ac:dyDescent="0.25">
      <c r="J351" s="43"/>
    </row>
    <row r="352" spans="10:10" ht="15.75" x14ac:dyDescent="0.25">
      <c r="J352" s="43"/>
    </row>
    <row r="353" spans="10:10" ht="15.75" x14ac:dyDescent="0.25">
      <c r="J353" s="43"/>
    </row>
    <row r="354" spans="10:10" ht="15.75" x14ac:dyDescent="0.25">
      <c r="J354" s="43"/>
    </row>
    <row r="355" spans="10:10" ht="15.75" x14ac:dyDescent="0.25">
      <c r="J355" s="43"/>
    </row>
    <row r="356" spans="10:10" ht="15.75" x14ac:dyDescent="0.25">
      <c r="J356" s="43"/>
    </row>
    <row r="357" spans="10:10" ht="15.75" x14ac:dyDescent="0.25">
      <c r="J357" s="43"/>
    </row>
    <row r="358" spans="10:10" ht="15.75" x14ac:dyDescent="0.25">
      <c r="J358" s="43"/>
    </row>
    <row r="359" spans="10:10" ht="15.75" x14ac:dyDescent="0.25">
      <c r="J359" s="43"/>
    </row>
    <row r="360" spans="10:10" ht="15.75" x14ac:dyDescent="0.25">
      <c r="J360" s="43"/>
    </row>
    <row r="361" spans="10:10" ht="15.75" x14ac:dyDescent="0.25">
      <c r="J361" s="43"/>
    </row>
    <row r="362" spans="10:10" ht="15.75" x14ac:dyDescent="0.25">
      <c r="J362" s="43"/>
    </row>
    <row r="363" spans="10:10" ht="15.75" x14ac:dyDescent="0.25">
      <c r="J363" s="43"/>
    </row>
    <row r="364" spans="10:10" ht="15.75" x14ac:dyDescent="0.25">
      <c r="J364" s="43"/>
    </row>
    <row r="365" spans="10:10" ht="15.75" x14ac:dyDescent="0.25">
      <c r="J365" s="43"/>
    </row>
    <row r="366" spans="10:10" ht="15.75" x14ac:dyDescent="0.25">
      <c r="J366" s="43"/>
    </row>
    <row r="367" spans="10:10" ht="15.75" x14ac:dyDescent="0.25">
      <c r="J367" s="43"/>
    </row>
    <row r="368" spans="10:10" ht="15.75" x14ac:dyDescent="0.25">
      <c r="J368" s="43"/>
    </row>
    <row r="369" spans="10:10" ht="15.75" x14ac:dyDescent="0.25">
      <c r="J369" s="43"/>
    </row>
    <row r="370" spans="10:10" ht="15.75" x14ac:dyDescent="0.25">
      <c r="J370" s="43"/>
    </row>
    <row r="371" spans="10:10" ht="15.75" x14ac:dyDescent="0.25">
      <c r="J371" s="43"/>
    </row>
    <row r="372" spans="10:10" ht="15.75" x14ac:dyDescent="0.25">
      <c r="J372" s="43"/>
    </row>
    <row r="373" spans="10:10" ht="15.75" x14ac:dyDescent="0.25">
      <c r="J373" s="43"/>
    </row>
    <row r="374" spans="10:10" ht="15.75" x14ac:dyDescent="0.25">
      <c r="J374" s="43"/>
    </row>
    <row r="375" spans="10:10" ht="15.75" x14ac:dyDescent="0.25">
      <c r="J375" s="43"/>
    </row>
    <row r="376" spans="10:10" ht="15.75" x14ac:dyDescent="0.25">
      <c r="J376" s="43"/>
    </row>
    <row r="377" spans="10:10" ht="15.75" x14ac:dyDescent="0.25">
      <c r="J377" s="43"/>
    </row>
    <row r="378" spans="10:10" ht="15.75" x14ac:dyDescent="0.25">
      <c r="J378" s="43"/>
    </row>
    <row r="379" spans="10:10" ht="15.75" x14ac:dyDescent="0.25">
      <c r="J379" s="43"/>
    </row>
    <row r="380" spans="10:10" ht="15.75" x14ac:dyDescent="0.25">
      <c r="J380" s="43"/>
    </row>
    <row r="381" spans="10:10" ht="15.75" x14ac:dyDescent="0.25">
      <c r="J381" s="43"/>
    </row>
    <row r="382" spans="10:10" ht="15.75" x14ac:dyDescent="0.25">
      <c r="J382" s="43"/>
    </row>
    <row r="383" spans="10:10" ht="15.75" x14ac:dyDescent="0.25">
      <c r="J383" s="43"/>
    </row>
    <row r="384" spans="10:10" ht="15.75" x14ac:dyDescent="0.25">
      <c r="J384" s="43"/>
    </row>
    <row r="385" spans="10:10" ht="15.75" x14ac:dyDescent="0.25">
      <c r="J385" s="43"/>
    </row>
    <row r="386" spans="10:10" ht="15.75" x14ac:dyDescent="0.25">
      <c r="J386" s="43"/>
    </row>
    <row r="387" spans="10:10" ht="15.75" x14ac:dyDescent="0.25">
      <c r="J387" s="43"/>
    </row>
    <row r="388" spans="10:10" ht="15.75" x14ac:dyDescent="0.25">
      <c r="J388" s="43"/>
    </row>
    <row r="389" spans="10:10" ht="15.75" x14ac:dyDescent="0.25">
      <c r="J389" s="43"/>
    </row>
    <row r="390" spans="10:10" ht="15.75" x14ac:dyDescent="0.25">
      <c r="J390" s="43"/>
    </row>
    <row r="391" spans="10:10" ht="15.75" x14ac:dyDescent="0.25">
      <c r="J391" s="43"/>
    </row>
    <row r="392" spans="10:10" ht="15.75" x14ac:dyDescent="0.25">
      <c r="J392" s="43"/>
    </row>
    <row r="393" spans="10:10" ht="15.75" x14ac:dyDescent="0.25">
      <c r="J393" s="43"/>
    </row>
    <row r="394" spans="10:10" ht="15.75" x14ac:dyDescent="0.25">
      <c r="J394" s="43"/>
    </row>
    <row r="395" spans="10:10" ht="15.75" x14ac:dyDescent="0.25">
      <c r="J395" s="43"/>
    </row>
    <row r="396" spans="10:10" ht="15.75" x14ac:dyDescent="0.25">
      <c r="J396" s="43"/>
    </row>
    <row r="397" spans="10:10" ht="15.75" x14ac:dyDescent="0.25">
      <c r="J397" s="43"/>
    </row>
    <row r="398" spans="10:10" ht="15.75" x14ac:dyDescent="0.25">
      <c r="J398" s="43"/>
    </row>
    <row r="399" spans="10:10" ht="15.75" x14ac:dyDescent="0.25">
      <c r="J399" s="43"/>
    </row>
    <row r="400" spans="10:10" ht="15.75" x14ac:dyDescent="0.25">
      <c r="J400" s="43"/>
    </row>
    <row r="401" spans="10:10" ht="15.75" x14ac:dyDescent="0.25">
      <c r="J401" s="43"/>
    </row>
    <row r="402" spans="10:10" ht="15.75" x14ac:dyDescent="0.25">
      <c r="J402" s="43"/>
    </row>
    <row r="403" spans="10:10" ht="15.75" x14ac:dyDescent="0.25">
      <c r="J403" s="43"/>
    </row>
    <row r="404" spans="10:10" ht="15.75" x14ac:dyDescent="0.25">
      <c r="J404" s="43"/>
    </row>
    <row r="405" spans="10:10" ht="15.75" x14ac:dyDescent="0.25">
      <c r="J405" s="43"/>
    </row>
    <row r="406" spans="10:10" ht="15.75" x14ac:dyDescent="0.25">
      <c r="J406" s="43"/>
    </row>
    <row r="407" spans="10:10" ht="15.75" x14ac:dyDescent="0.25">
      <c r="J407" s="43"/>
    </row>
    <row r="408" spans="10:10" ht="15.75" x14ac:dyDescent="0.25">
      <c r="J408" s="43"/>
    </row>
    <row r="409" spans="10:10" ht="15.75" x14ac:dyDescent="0.25">
      <c r="J409" s="43"/>
    </row>
    <row r="410" spans="10:10" ht="15.75" x14ac:dyDescent="0.25">
      <c r="J410" s="43"/>
    </row>
    <row r="411" spans="10:10" ht="15.75" x14ac:dyDescent="0.25">
      <c r="J411" s="43"/>
    </row>
    <row r="412" spans="10:10" ht="15.75" x14ac:dyDescent="0.25">
      <c r="J412" s="43"/>
    </row>
    <row r="413" spans="10:10" ht="15.75" x14ac:dyDescent="0.25">
      <c r="J413" s="43"/>
    </row>
    <row r="414" spans="10:10" ht="15.75" x14ac:dyDescent="0.25">
      <c r="J414" s="43"/>
    </row>
    <row r="415" spans="10:10" ht="15.75" x14ac:dyDescent="0.25">
      <c r="J415" s="43"/>
    </row>
    <row r="416" spans="10:10" ht="15.75" x14ac:dyDescent="0.25">
      <c r="J416" s="43"/>
    </row>
    <row r="417" spans="10:10" ht="15.75" x14ac:dyDescent="0.25">
      <c r="J417" s="43"/>
    </row>
    <row r="418" spans="10:10" ht="15.75" x14ac:dyDescent="0.25">
      <c r="J418" s="43"/>
    </row>
    <row r="419" spans="10:10" ht="15.75" x14ac:dyDescent="0.25">
      <c r="J419" s="43"/>
    </row>
    <row r="420" spans="10:10" ht="15.75" x14ac:dyDescent="0.25">
      <c r="J420" s="43"/>
    </row>
    <row r="421" spans="10:10" ht="15.75" x14ac:dyDescent="0.25">
      <c r="J421" s="43"/>
    </row>
    <row r="422" spans="10:10" ht="15.75" x14ac:dyDescent="0.25">
      <c r="J422" s="43"/>
    </row>
    <row r="423" spans="10:10" ht="15.75" x14ac:dyDescent="0.25">
      <c r="J423" s="43"/>
    </row>
    <row r="424" spans="10:10" ht="15.75" x14ac:dyDescent="0.25">
      <c r="J424" s="43"/>
    </row>
    <row r="425" spans="10:10" ht="15.75" x14ac:dyDescent="0.25">
      <c r="J425" s="43"/>
    </row>
    <row r="426" spans="10:10" ht="15.75" x14ac:dyDescent="0.25">
      <c r="J426" s="43"/>
    </row>
    <row r="427" spans="10:10" ht="15.75" x14ac:dyDescent="0.25">
      <c r="J427" s="43"/>
    </row>
    <row r="428" spans="10:10" ht="15.75" x14ac:dyDescent="0.25">
      <c r="J428" s="43"/>
    </row>
    <row r="429" spans="10:10" ht="15.75" x14ac:dyDescent="0.25">
      <c r="J429" s="43"/>
    </row>
    <row r="430" spans="10:10" ht="15.75" x14ac:dyDescent="0.25">
      <c r="J430" s="43"/>
    </row>
    <row r="431" spans="10:10" ht="15.75" x14ac:dyDescent="0.25">
      <c r="J431" s="43"/>
    </row>
    <row r="432" spans="10:10" ht="15.75" x14ac:dyDescent="0.25">
      <c r="J432" s="43"/>
    </row>
    <row r="433" spans="10:10" ht="15.75" x14ac:dyDescent="0.25">
      <c r="J433" s="43"/>
    </row>
    <row r="434" spans="10:10" ht="15.75" x14ac:dyDescent="0.25">
      <c r="J434" s="43"/>
    </row>
    <row r="435" spans="10:10" ht="15.75" x14ac:dyDescent="0.25">
      <c r="J435" s="43"/>
    </row>
    <row r="436" spans="10:10" ht="15.75" x14ac:dyDescent="0.25">
      <c r="J436" s="43"/>
    </row>
    <row r="437" spans="10:10" ht="15.75" x14ac:dyDescent="0.25">
      <c r="J437" s="43"/>
    </row>
    <row r="438" spans="10:10" ht="15.75" x14ac:dyDescent="0.25">
      <c r="J438" s="43"/>
    </row>
    <row r="439" spans="10:10" ht="15.75" x14ac:dyDescent="0.25">
      <c r="J439" s="43"/>
    </row>
    <row r="440" spans="10:10" ht="15.75" x14ac:dyDescent="0.25">
      <c r="J440" s="43"/>
    </row>
    <row r="441" spans="10:10" ht="15.75" x14ac:dyDescent="0.25">
      <c r="J441" s="43"/>
    </row>
    <row r="442" spans="10:10" ht="15.75" x14ac:dyDescent="0.25">
      <c r="J442" s="43"/>
    </row>
    <row r="443" spans="10:10" ht="15.75" x14ac:dyDescent="0.25">
      <c r="J443" s="43"/>
    </row>
    <row r="444" spans="10:10" ht="15.75" x14ac:dyDescent="0.25">
      <c r="J444" s="43"/>
    </row>
    <row r="445" spans="10:10" ht="15.75" x14ac:dyDescent="0.25">
      <c r="J445" s="43"/>
    </row>
    <row r="446" spans="10:10" ht="15.75" x14ac:dyDescent="0.25">
      <c r="J446" s="43"/>
    </row>
    <row r="447" spans="10:10" ht="15.75" x14ac:dyDescent="0.25">
      <c r="J447" s="43"/>
    </row>
    <row r="448" spans="10:10" ht="15.75" x14ac:dyDescent="0.25">
      <c r="J448" s="43"/>
    </row>
    <row r="449" spans="10:10" ht="15.75" x14ac:dyDescent="0.25">
      <c r="J449" s="43"/>
    </row>
    <row r="450" spans="10:10" ht="15.75" x14ac:dyDescent="0.25">
      <c r="J450" s="43"/>
    </row>
    <row r="451" spans="10:10" ht="15.75" x14ac:dyDescent="0.25">
      <c r="J451" s="43"/>
    </row>
    <row r="452" spans="10:10" ht="15.75" x14ac:dyDescent="0.25">
      <c r="J452" s="43"/>
    </row>
    <row r="453" spans="10:10" ht="15.75" x14ac:dyDescent="0.25">
      <c r="J453" s="43"/>
    </row>
    <row r="454" spans="10:10" ht="15.75" x14ac:dyDescent="0.25">
      <c r="J454" s="43"/>
    </row>
    <row r="455" spans="10:10" ht="15.75" x14ac:dyDescent="0.25">
      <c r="J455" s="43"/>
    </row>
    <row r="456" spans="10:10" ht="15.75" x14ac:dyDescent="0.25">
      <c r="J456" s="43"/>
    </row>
    <row r="457" spans="10:10" ht="15.75" x14ac:dyDescent="0.25">
      <c r="J457" s="43"/>
    </row>
    <row r="458" spans="10:10" ht="15.75" x14ac:dyDescent="0.25">
      <c r="J458" s="43"/>
    </row>
    <row r="459" spans="10:10" ht="15.75" x14ac:dyDescent="0.25">
      <c r="J459" s="43"/>
    </row>
    <row r="460" spans="10:10" ht="15.75" x14ac:dyDescent="0.25">
      <c r="J460" s="43"/>
    </row>
    <row r="461" spans="10:10" ht="15.75" x14ac:dyDescent="0.25">
      <c r="J461" s="43"/>
    </row>
    <row r="462" spans="10:10" ht="15.75" x14ac:dyDescent="0.25">
      <c r="J462" s="43"/>
    </row>
    <row r="463" spans="10:10" ht="15.75" x14ac:dyDescent="0.25">
      <c r="J463" s="43"/>
    </row>
    <row r="464" spans="10:10" ht="15.75" x14ac:dyDescent="0.25">
      <c r="J464" s="43"/>
    </row>
    <row r="465" spans="10:10" ht="15.75" x14ac:dyDescent="0.25">
      <c r="J465" s="43"/>
    </row>
    <row r="466" spans="10:10" ht="15.75" x14ac:dyDescent="0.25">
      <c r="J466" s="43"/>
    </row>
    <row r="467" spans="10:10" ht="15.75" x14ac:dyDescent="0.25">
      <c r="J467" s="43"/>
    </row>
    <row r="468" spans="10:10" ht="15.75" x14ac:dyDescent="0.25">
      <c r="J468" s="43"/>
    </row>
    <row r="469" spans="10:10" ht="15.75" x14ac:dyDescent="0.25">
      <c r="J469" s="43"/>
    </row>
    <row r="470" spans="10:10" ht="15.75" x14ac:dyDescent="0.25">
      <c r="J470" s="43"/>
    </row>
    <row r="471" spans="10:10" ht="15.75" x14ac:dyDescent="0.25">
      <c r="J471" s="43"/>
    </row>
    <row r="472" spans="10:10" ht="15.75" x14ac:dyDescent="0.25">
      <c r="J472" s="43"/>
    </row>
    <row r="473" spans="10:10" ht="15.75" x14ac:dyDescent="0.25">
      <c r="J473" s="43"/>
    </row>
    <row r="474" spans="10:10" ht="15.75" x14ac:dyDescent="0.25">
      <c r="J474" s="43"/>
    </row>
    <row r="475" spans="10:10" ht="15.75" x14ac:dyDescent="0.25">
      <c r="J475" s="43"/>
    </row>
    <row r="476" spans="10:10" ht="15.75" x14ac:dyDescent="0.25">
      <c r="J476" s="43"/>
    </row>
    <row r="477" spans="10:10" ht="15.75" x14ac:dyDescent="0.25">
      <c r="J477" s="43"/>
    </row>
    <row r="478" spans="10:10" ht="15.75" x14ac:dyDescent="0.25">
      <c r="J478" s="43"/>
    </row>
    <row r="479" spans="10:10" ht="15.75" x14ac:dyDescent="0.25">
      <c r="J479" s="43"/>
    </row>
    <row r="480" spans="10:10" ht="15.75" x14ac:dyDescent="0.25">
      <c r="J480" s="43"/>
    </row>
    <row r="481" spans="10:10" ht="15.75" x14ac:dyDescent="0.25">
      <c r="J481" s="43"/>
    </row>
    <row r="482" spans="10:10" ht="15.75" x14ac:dyDescent="0.25">
      <c r="J482" s="43"/>
    </row>
    <row r="483" spans="10:10" ht="15.75" x14ac:dyDescent="0.25">
      <c r="J483" s="43"/>
    </row>
    <row r="484" spans="10:10" ht="15.75" x14ac:dyDescent="0.25">
      <c r="J484" s="43"/>
    </row>
    <row r="485" spans="10:10" ht="15.75" x14ac:dyDescent="0.25">
      <c r="J485" s="43"/>
    </row>
    <row r="486" spans="10:10" ht="15.75" x14ac:dyDescent="0.25">
      <c r="J486" s="43"/>
    </row>
    <row r="487" spans="10:10" ht="15.75" x14ac:dyDescent="0.25">
      <c r="J487" s="43"/>
    </row>
    <row r="488" spans="10:10" ht="15.75" x14ac:dyDescent="0.25">
      <c r="J488" s="43"/>
    </row>
    <row r="489" spans="10:10" ht="15.75" x14ac:dyDescent="0.25">
      <c r="J489" s="43"/>
    </row>
    <row r="490" spans="10:10" ht="15.75" x14ac:dyDescent="0.25">
      <c r="J490" s="43"/>
    </row>
    <row r="491" spans="10:10" ht="15.75" x14ac:dyDescent="0.25">
      <c r="J491" s="43"/>
    </row>
    <row r="492" spans="10:10" ht="15.75" x14ac:dyDescent="0.25">
      <c r="J492" s="43"/>
    </row>
    <row r="493" spans="10:10" ht="15.75" x14ac:dyDescent="0.25">
      <c r="J493" s="43"/>
    </row>
    <row r="494" spans="10:10" ht="15.75" x14ac:dyDescent="0.25">
      <c r="J494" s="43"/>
    </row>
    <row r="495" spans="10:10" ht="15.75" x14ac:dyDescent="0.25">
      <c r="J495" s="43"/>
    </row>
    <row r="496" spans="10:10" ht="15.75" x14ac:dyDescent="0.25">
      <c r="J496" s="43"/>
    </row>
    <row r="497" spans="10:10" ht="15.75" x14ac:dyDescent="0.25">
      <c r="J497" s="43"/>
    </row>
    <row r="498" spans="10:10" ht="15.75" x14ac:dyDescent="0.25">
      <c r="J498" s="43"/>
    </row>
    <row r="499" spans="10:10" ht="15.75" x14ac:dyDescent="0.25">
      <c r="J499" s="43"/>
    </row>
    <row r="500" spans="10:10" ht="15.75" x14ac:dyDescent="0.25">
      <c r="J500" s="43"/>
    </row>
    <row r="501" spans="10:10" ht="15.75" x14ac:dyDescent="0.25">
      <c r="J501" s="43"/>
    </row>
    <row r="502" spans="10:10" ht="15.75" x14ac:dyDescent="0.25">
      <c r="J502" s="43"/>
    </row>
    <row r="503" spans="10:10" ht="15.75" x14ac:dyDescent="0.25">
      <c r="J503" s="43"/>
    </row>
    <row r="504" spans="10:10" ht="15.75" x14ac:dyDescent="0.25">
      <c r="J504" s="43"/>
    </row>
    <row r="505" spans="10:10" ht="15.75" x14ac:dyDescent="0.25">
      <c r="J505" s="43"/>
    </row>
    <row r="506" spans="10:10" ht="15.75" x14ac:dyDescent="0.25">
      <c r="J506" s="43"/>
    </row>
    <row r="507" spans="10:10" ht="15.75" x14ac:dyDescent="0.25">
      <c r="J507" s="43"/>
    </row>
    <row r="508" spans="10:10" ht="15.75" x14ac:dyDescent="0.25">
      <c r="J508" s="43"/>
    </row>
    <row r="509" spans="10:10" ht="15.75" x14ac:dyDescent="0.25">
      <c r="J509" s="43"/>
    </row>
    <row r="510" spans="10:10" ht="15.75" x14ac:dyDescent="0.25">
      <c r="J510" s="43"/>
    </row>
    <row r="511" spans="10:10" ht="15.75" x14ac:dyDescent="0.25">
      <c r="J511" s="43"/>
    </row>
    <row r="512" spans="10:10" ht="15.75" x14ac:dyDescent="0.25">
      <c r="J512" s="43"/>
    </row>
    <row r="513" spans="10:10" ht="15.75" x14ac:dyDescent="0.25">
      <c r="J513" s="43"/>
    </row>
    <row r="514" spans="10:10" ht="15.75" x14ac:dyDescent="0.25">
      <c r="J514" s="43"/>
    </row>
    <row r="515" spans="10:10" ht="15.75" x14ac:dyDescent="0.25">
      <c r="J515" s="43"/>
    </row>
    <row r="516" spans="10:10" ht="15.75" x14ac:dyDescent="0.25">
      <c r="J516" s="43"/>
    </row>
    <row r="517" spans="10:10" ht="15.75" x14ac:dyDescent="0.25">
      <c r="J517" s="43"/>
    </row>
    <row r="518" spans="10:10" ht="15.75" x14ac:dyDescent="0.25">
      <c r="J518" s="43"/>
    </row>
    <row r="519" spans="10:10" ht="15.75" x14ac:dyDescent="0.25">
      <c r="J519" s="43"/>
    </row>
    <row r="520" spans="10:10" ht="15.75" x14ac:dyDescent="0.25">
      <c r="J520" s="43"/>
    </row>
    <row r="521" spans="10:10" ht="15.75" x14ac:dyDescent="0.25">
      <c r="J521" s="43"/>
    </row>
    <row r="522" spans="10:10" ht="15.75" x14ac:dyDescent="0.25">
      <c r="J522" s="43"/>
    </row>
    <row r="523" spans="10:10" ht="15.75" x14ac:dyDescent="0.25">
      <c r="J523" s="43"/>
    </row>
    <row r="524" spans="10:10" ht="15.75" x14ac:dyDescent="0.25">
      <c r="J524" s="43"/>
    </row>
    <row r="525" spans="10:10" ht="15.75" x14ac:dyDescent="0.25">
      <c r="J525" s="43"/>
    </row>
    <row r="526" spans="10:10" ht="15.75" x14ac:dyDescent="0.25">
      <c r="J526" s="43"/>
    </row>
    <row r="527" spans="10:10" ht="15.75" x14ac:dyDescent="0.25">
      <c r="J527" s="43"/>
    </row>
    <row r="528" spans="10:10" ht="15.75" x14ac:dyDescent="0.25">
      <c r="J528" s="43"/>
    </row>
    <row r="529" spans="10:10" ht="15.75" x14ac:dyDescent="0.25">
      <c r="J529" s="43"/>
    </row>
    <row r="530" spans="10:10" ht="15.75" x14ac:dyDescent="0.25">
      <c r="J530" s="43"/>
    </row>
    <row r="531" spans="10:10" ht="15.75" x14ac:dyDescent="0.25">
      <c r="J531" s="43"/>
    </row>
    <row r="532" spans="10:10" ht="15.75" x14ac:dyDescent="0.25">
      <c r="J532" s="43"/>
    </row>
    <row r="533" spans="10:10" ht="15.75" x14ac:dyDescent="0.25">
      <c r="J533" s="43"/>
    </row>
    <row r="534" spans="10:10" ht="15.75" x14ac:dyDescent="0.25">
      <c r="J534" s="43"/>
    </row>
    <row r="535" spans="10:10" ht="15.75" x14ac:dyDescent="0.25">
      <c r="J535" s="43"/>
    </row>
    <row r="536" spans="10:10" ht="15.75" x14ac:dyDescent="0.25">
      <c r="J536" s="43"/>
    </row>
    <row r="537" spans="10:10" ht="15.75" x14ac:dyDescent="0.25">
      <c r="J537" s="43"/>
    </row>
    <row r="538" spans="10:10" ht="15.75" x14ac:dyDescent="0.25">
      <c r="J538" s="43"/>
    </row>
    <row r="539" spans="10:10" ht="15.75" x14ac:dyDescent="0.25">
      <c r="J539" s="43"/>
    </row>
    <row r="540" spans="10:10" ht="15.75" x14ac:dyDescent="0.25">
      <c r="J540" s="43"/>
    </row>
    <row r="541" spans="10:10" ht="15.75" x14ac:dyDescent="0.25">
      <c r="J541" s="43"/>
    </row>
    <row r="542" spans="10:10" ht="15.75" x14ac:dyDescent="0.25">
      <c r="J542" s="43"/>
    </row>
    <row r="543" spans="10:10" ht="15.75" x14ac:dyDescent="0.25">
      <c r="J543" s="43"/>
    </row>
    <row r="544" spans="10:10" ht="15.75" x14ac:dyDescent="0.25">
      <c r="J544" s="43"/>
    </row>
    <row r="545" spans="10:10" ht="15.75" x14ac:dyDescent="0.25">
      <c r="J545" s="43"/>
    </row>
    <row r="546" spans="10:10" ht="15.75" x14ac:dyDescent="0.25">
      <c r="J546" s="43"/>
    </row>
    <row r="547" spans="10:10" ht="15.75" x14ac:dyDescent="0.25">
      <c r="J547" s="43"/>
    </row>
    <row r="548" spans="10:10" ht="15.75" x14ac:dyDescent="0.25">
      <c r="J548" s="43"/>
    </row>
    <row r="549" spans="10:10" ht="15.75" x14ac:dyDescent="0.25">
      <c r="J549" s="43"/>
    </row>
    <row r="550" spans="10:10" ht="15.75" x14ac:dyDescent="0.25">
      <c r="J550" s="43"/>
    </row>
    <row r="551" spans="10:10" ht="15.75" x14ac:dyDescent="0.25">
      <c r="J551" s="43"/>
    </row>
    <row r="552" spans="10:10" ht="15.75" x14ac:dyDescent="0.25">
      <c r="J552" s="43"/>
    </row>
    <row r="553" spans="10:10" ht="15.75" x14ac:dyDescent="0.25">
      <c r="J553" s="43"/>
    </row>
    <row r="554" spans="10:10" ht="15.75" x14ac:dyDescent="0.25">
      <c r="J554" s="43"/>
    </row>
    <row r="555" spans="10:10" ht="15.75" x14ac:dyDescent="0.25">
      <c r="J555" s="43"/>
    </row>
    <row r="556" spans="10:10" ht="15.75" x14ac:dyDescent="0.25">
      <c r="J556" s="43"/>
    </row>
    <row r="557" spans="10:10" ht="15.75" x14ac:dyDescent="0.25">
      <c r="J557" s="43"/>
    </row>
    <row r="558" spans="10:10" ht="15.75" x14ac:dyDescent="0.25">
      <c r="J558" s="43"/>
    </row>
    <row r="559" spans="10:10" ht="15.75" x14ac:dyDescent="0.25">
      <c r="J559" s="43"/>
    </row>
    <row r="560" spans="10:10" ht="15.75" x14ac:dyDescent="0.25">
      <c r="J560" s="43"/>
    </row>
    <row r="561" spans="10:10" ht="15.75" x14ac:dyDescent="0.25">
      <c r="J561" s="43"/>
    </row>
    <row r="562" spans="10:10" ht="15.75" x14ac:dyDescent="0.25">
      <c r="J562" s="43"/>
    </row>
    <row r="563" spans="10:10" ht="15.75" x14ac:dyDescent="0.25">
      <c r="J563" s="43"/>
    </row>
    <row r="564" spans="10:10" ht="15.75" x14ac:dyDescent="0.25">
      <c r="J564" s="43"/>
    </row>
    <row r="565" spans="10:10" ht="15.75" x14ac:dyDescent="0.25">
      <c r="J565" s="43"/>
    </row>
    <row r="566" spans="10:10" ht="15.75" x14ac:dyDescent="0.25">
      <c r="J566" s="43"/>
    </row>
    <row r="567" spans="10:10" ht="15.75" x14ac:dyDescent="0.25">
      <c r="J567" s="43"/>
    </row>
    <row r="568" spans="10:10" ht="15.75" x14ac:dyDescent="0.25">
      <c r="J568" s="43"/>
    </row>
    <row r="569" spans="10:10" ht="15.75" x14ac:dyDescent="0.25">
      <c r="J569" s="43"/>
    </row>
    <row r="570" spans="10:10" ht="15.75" x14ac:dyDescent="0.25">
      <c r="J570" s="43"/>
    </row>
    <row r="571" spans="10:10" ht="15.75" x14ac:dyDescent="0.25">
      <c r="J571" s="43"/>
    </row>
    <row r="572" spans="10:10" ht="15.75" x14ac:dyDescent="0.25">
      <c r="J572" s="43"/>
    </row>
    <row r="573" spans="10:10" ht="15.75" x14ac:dyDescent="0.25">
      <c r="J573" s="43"/>
    </row>
    <row r="574" spans="10:10" ht="15.75" x14ac:dyDescent="0.25">
      <c r="J574" s="43"/>
    </row>
    <row r="575" spans="10:10" ht="15.75" x14ac:dyDescent="0.25">
      <c r="J575" s="43"/>
    </row>
    <row r="576" spans="10:10" ht="15.75" x14ac:dyDescent="0.25">
      <c r="J576" s="43"/>
    </row>
    <row r="577" spans="10:10" ht="15.75" x14ac:dyDescent="0.25">
      <c r="J577" s="43"/>
    </row>
    <row r="578" spans="10:10" ht="15.75" x14ac:dyDescent="0.25">
      <c r="J578" s="43"/>
    </row>
    <row r="579" spans="10:10" ht="15.75" x14ac:dyDescent="0.25">
      <c r="J579" s="43"/>
    </row>
    <row r="580" spans="10:10" ht="15.75" x14ac:dyDescent="0.25">
      <c r="J580" s="43"/>
    </row>
    <row r="581" spans="10:10" ht="15.75" x14ac:dyDescent="0.25">
      <c r="J581" s="43"/>
    </row>
    <row r="582" spans="10:10" ht="15.75" x14ac:dyDescent="0.25">
      <c r="J582" s="43"/>
    </row>
    <row r="583" spans="10:10" ht="15.75" x14ac:dyDescent="0.25">
      <c r="J583" s="43"/>
    </row>
    <row r="584" spans="10:10" ht="15.75" x14ac:dyDescent="0.25">
      <c r="J584" s="43"/>
    </row>
    <row r="585" spans="10:10" ht="15.75" x14ac:dyDescent="0.25">
      <c r="J585" s="43"/>
    </row>
    <row r="586" spans="10:10" ht="15.75" x14ac:dyDescent="0.25">
      <c r="J586" s="43"/>
    </row>
    <row r="587" spans="10:10" ht="15.75" x14ac:dyDescent="0.25">
      <c r="J587" s="43"/>
    </row>
    <row r="588" spans="10:10" ht="15.75" x14ac:dyDescent="0.25">
      <c r="J588" s="43"/>
    </row>
    <row r="589" spans="10:10" ht="15.75" x14ac:dyDescent="0.25">
      <c r="J589" s="43"/>
    </row>
    <row r="590" spans="10:10" ht="15.75" x14ac:dyDescent="0.25">
      <c r="J590" s="43"/>
    </row>
    <row r="591" spans="10:10" ht="15.75" x14ac:dyDescent="0.25">
      <c r="J591" s="43"/>
    </row>
    <row r="592" spans="10:10" ht="15.75" x14ac:dyDescent="0.25">
      <c r="J592" s="43"/>
    </row>
    <row r="593" spans="10:10" ht="15.75" x14ac:dyDescent="0.25">
      <c r="J593" s="43"/>
    </row>
    <row r="594" spans="10:10" ht="15.75" x14ac:dyDescent="0.25">
      <c r="J594" s="43"/>
    </row>
    <row r="595" spans="10:10" ht="15.75" x14ac:dyDescent="0.25">
      <c r="J595" s="43"/>
    </row>
    <row r="596" spans="10:10" ht="15.75" x14ac:dyDescent="0.25">
      <c r="J596" s="43"/>
    </row>
    <row r="597" spans="10:10" ht="15.75" x14ac:dyDescent="0.25">
      <c r="J597" s="43"/>
    </row>
    <row r="598" spans="10:10" ht="15.75" x14ac:dyDescent="0.25">
      <c r="J598" s="43"/>
    </row>
    <row r="599" spans="10:10" ht="15.75" x14ac:dyDescent="0.25">
      <c r="J599" s="43"/>
    </row>
    <row r="600" spans="10:10" ht="15.75" x14ac:dyDescent="0.25">
      <c r="J600" s="43"/>
    </row>
    <row r="601" spans="10:10" ht="15.75" x14ac:dyDescent="0.25">
      <c r="J601" s="43"/>
    </row>
    <row r="602" spans="10:10" ht="15.75" x14ac:dyDescent="0.25">
      <c r="J602" s="43"/>
    </row>
    <row r="603" spans="10:10" ht="15.75" x14ac:dyDescent="0.25">
      <c r="J603" s="43"/>
    </row>
    <row r="604" spans="10:10" ht="15.75" x14ac:dyDescent="0.25">
      <c r="J604" s="43"/>
    </row>
    <row r="605" spans="10:10" ht="15.75" x14ac:dyDescent="0.25">
      <c r="J605" s="43"/>
    </row>
    <row r="606" spans="10:10" ht="15.75" x14ac:dyDescent="0.25">
      <c r="J606" s="43"/>
    </row>
    <row r="607" spans="10:10" ht="15.75" x14ac:dyDescent="0.25">
      <c r="J607" s="43"/>
    </row>
    <row r="608" spans="10:10" ht="15.75" x14ac:dyDescent="0.25">
      <c r="J608" s="43"/>
    </row>
    <row r="609" spans="10:10" ht="15.75" x14ac:dyDescent="0.25">
      <c r="J609" s="43"/>
    </row>
    <row r="610" spans="10:10" ht="15.75" x14ac:dyDescent="0.25">
      <c r="J610" s="43"/>
    </row>
    <row r="611" spans="10:10" ht="15.75" x14ac:dyDescent="0.25">
      <c r="J611" s="43"/>
    </row>
    <row r="612" spans="10:10" ht="15.75" x14ac:dyDescent="0.25">
      <c r="J612" s="43"/>
    </row>
    <row r="613" spans="10:10" ht="15.75" x14ac:dyDescent="0.25">
      <c r="J613" s="43"/>
    </row>
    <row r="614" spans="10:10" ht="15.75" x14ac:dyDescent="0.25">
      <c r="J614" s="43"/>
    </row>
    <row r="615" spans="10:10" ht="15.75" x14ac:dyDescent="0.25">
      <c r="J615" s="43"/>
    </row>
    <row r="616" spans="10:10" ht="15.75" x14ac:dyDescent="0.25">
      <c r="J616" s="43"/>
    </row>
    <row r="617" spans="10:10" ht="15.75" x14ac:dyDescent="0.25">
      <c r="J617" s="43"/>
    </row>
    <row r="618" spans="10:10" ht="15.75" x14ac:dyDescent="0.25">
      <c r="J618" s="43"/>
    </row>
    <row r="619" spans="10:10" ht="15.75" x14ac:dyDescent="0.25">
      <c r="J619" s="43"/>
    </row>
    <row r="620" spans="10:10" ht="15.75" x14ac:dyDescent="0.25">
      <c r="J620" s="43"/>
    </row>
    <row r="621" spans="10:10" ht="15.75" x14ac:dyDescent="0.25">
      <c r="J621" s="43"/>
    </row>
    <row r="622" spans="10:10" ht="15.75" x14ac:dyDescent="0.25">
      <c r="J622" s="43"/>
    </row>
    <row r="623" spans="10:10" ht="15.75" x14ac:dyDescent="0.25">
      <c r="J623" s="43"/>
    </row>
    <row r="624" spans="10:10" ht="15.75" x14ac:dyDescent="0.25">
      <c r="J624" s="43"/>
    </row>
    <row r="625" spans="10:10" ht="15.75" x14ac:dyDescent="0.25">
      <c r="J625" s="43"/>
    </row>
    <row r="626" spans="10:10" ht="15.75" x14ac:dyDescent="0.25">
      <c r="J626" s="43"/>
    </row>
    <row r="627" spans="10:10" ht="15.75" x14ac:dyDescent="0.25">
      <c r="J627" s="43"/>
    </row>
    <row r="628" spans="10:10" ht="15.75" x14ac:dyDescent="0.25">
      <c r="J628" s="43"/>
    </row>
    <row r="629" spans="10:10" ht="15.75" x14ac:dyDescent="0.25">
      <c r="J629" s="43"/>
    </row>
    <row r="630" spans="10:10" ht="15.75" x14ac:dyDescent="0.25">
      <c r="J630" s="43"/>
    </row>
    <row r="631" spans="10:10" ht="15.75" x14ac:dyDescent="0.25">
      <c r="J631" s="43"/>
    </row>
    <row r="632" spans="10:10" ht="15.75" x14ac:dyDescent="0.25">
      <c r="J632" s="43"/>
    </row>
    <row r="633" spans="10:10" ht="15.75" x14ac:dyDescent="0.25">
      <c r="J633" s="43"/>
    </row>
    <row r="634" spans="10:10" ht="15.75" x14ac:dyDescent="0.25">
      <c r="J634" s="43"/>
    </row>
    <row r="635" spans="10:10" ht="15.75" x14ac:dyDescent="0.25">
      <c r="J635" s="43"/>
    </row>
    <row r="636" spans="10:10" ht="15.75" x14ac:dyDescent="0.25">
      <c r="J636" s="43"/>
    </row>
    <row r="637" spans="10:10" ht="15.75" x14ac:dyDescent="0.25">
      <c r="J637" s="43"/>
    </row>
    <row r="638" spans="10:10" ht="15.75" x14ac:dyDescent="0.25">
      <c r="J638" s="43"/>
    </row>
    <row r="639" spans="10:10" ht="15.75" x14ac:dyDescent="0.25">
      <c r="J639" s="43"/>
    </row>
    <row r="640" spans="10:10" ht="15.75" x14ac:dyDescent="0.25">
      <c r="J640" s="43"/>
    </row>
    <row r="641" spans="10:10" ht="15.75" x14ac:dyDescent="0.25">
      <c r="J641" s="43"/>
    </row>
    <row r="642" spans="10:10" ht="15.75" x14ac:dyDescent="0.25">
      <c r="J642" s="43"/>
    </row>
    <row r="643" spans="10:10" ht="15.75" x14ac:dyDescent="0.25">
      <c r="J643" s="43"/>
    </row>
    <row r="644" spans="10:10" ht="15.75" x14ac:dyDescent="0.25">
      <c r="J644" s="43"/>
    </row>
    <row r="645" spans="10:10" ht="15.75" x14ac:dyDescent="0.25">
      <c r="J645" s="43"/>
    </row>
    <row r="646" spans="10:10" ht="15.75" x14ac:dyDescent="0.25">
      <c r="J646" s="43"/>
    </row>
    <row r="647" spans="10:10" ht="15.75" x14ac:dyDescent="0.25">
      <c r="J647" s="43"/>
    </row>
    <row r="648" spans="10:10" ht="15.75" x14ac:dyDescent="0.25">
      <c r="J648" s="43"/>
    </row>
    <row r="649" spans="10:10" ht="15.75" x14ac:dyDescent="0.25">
      <c r="J649" s="43"/>
    </row>
    <row r="650" spans="10:10" ht="15.75" x14ac:dyDescent="0.25">
      <c r="J650" s="43"/>
    </row>
    <row r="651" spans="10:10" ht="15.75" x14ac:dyDescent="0.25">
      <c r="J651" s="43"/>
    </row>
    <row r="652" spans="10:10" ht="15.75" x14ac:dyDescent="0.25">
      <c r="J652" s="43"/>
    </row>
    <row r="653" spans="10:10" ht="15.75" x14ac:dyDescent="0.25">
      <c r="J653" s="43"/>
    </row>
    <row r="654" spans="10:10" ht="15.75" x14ac:dyDescent="0.25">
      <c r="J654" s="43"/>
    </row>
    <row r="655" spans="10:10" ht="15.75" x14ac:dyDescent="0.25">
      <c r="J655" s="43"/>
    </row>
    <row r="656" spans="10:10" ht="15.75" x14ac:dyDescent="0.25">
      <c r="J656" s="43"/>
    </row>
    <row r="657" spans="10:10" ht="15.75" x14ac:dyDescent="0.25">
      <c r="J657" s="43"/>
    </row>
    <row r="658" spans="10:10" ht="15.75" x14ac:dyDescent="0.25">
      <c r="J658" s="43"/>
    </row>
    <row r="659" spans="10:10" ht="15.75" x14ac:dyDescent="0.25">
      <c r="J659" s="43"/>
    </row>
    <row r="660" spans="10:10" ht="15.75" x14ac:dyDescent="0.25">
      <c r="J660" s="43"/>
    </row>
    <row r="661" spans="10:10" ht="15.75" x14ac:dyDescent="0.25">
      <c r="J661" s="43"/>
    </row>
    <row r="662" spans="10:10" ht="15.75" x14ac:dyDescent="0.25">
      <c r="J662" s="43"/>
    </row>
    <row r="663" spans="10:10" ht="15.75" x14ac:dyDescent="0.25">
      <c r="J663" s="43"/>
    </row>
    <row r="664" spans="10:10" ht="15.75" x14ac:dyDescent="0.25">
      <c r="J664" s="43"/>
    </row>
    <row r="665" spans="10:10" ht="15.75" x14ac:dyDescent="0.25">
      <c r="J665" s="43"/>
    </row>
    <row r="666" spans="10:10" ht="15.75" x14ac:dyDescent="0.25">
      <c r="J666" s="43"/>
    </row>
    <row r="667" spans="10:10" ht="15.75" x14ac:dyDescent="0.25">
      <c r="J667" s="43"/>
    </row>
    <row r="668" spans="10:10" ht="15.75" x14ac:dyDescent="0.25">
      <c r="J668" s="43"/>
    </row>
    <row r="669" spans="10:10" ht="15.75" x14ac:dyDescent="0.25">
      <c r="J669" s="43"/>
    </row>
    <row r="670" spans="10:10" ht="15.75" x14ac:dyDescent="0.25">
      <c r="J670" s="43"/>
    </row>
    <row r="671" spans="10:10" ht="15.75" x14ac:dyDescent="0.25">
      <c r="J671" s="43"/>
    </row>
    <row r="672" spans="10:10" ht="15.75" x14ac:dyDescent="0.25">
      <c r="J672" s="43"/>
    </row>
    <row r="673" spans="10:10" ht="15.75" x14ac:dyDescent="0.25">
      <c r="J673" s="43"/>
    </row>
    <row r="674" spans="10:10" ht="15.75" x14ac:dyDescent="0.25">
      <c r="J674" s="43"/>
    </row>
    <row r="675" spans="10:10" ht="15.75" x14ac:dyDescent="0.25">
      <c r="J675" s="43"/>
    </row>
    <row r="676" spans="10:10" ht="15.75" x14ac:dyDescent="0.25">
      <c r="J676" s="43"/>
    </row>
    <row r="677" spans="10:10" ht="15.75" x14ac:dyDescent="0.25">
      <c r="J677" s="43"/>
    </row>
    <row r="678" spans="10:10" ht="15.75" x14ac:dyDescent="0.25">
      <c r="J678" s="43"/>
    </row>
    <row r="679" spans="10:10" ht="15.75" x14ac:dyDescent="0.25">
      <c r="J679" s="43"/>
    </row>
    <row r="680" spans="10:10" ht="15.75" x14ac:dyDescent="0.25">
      <c r="J680" s="43"/>
    </row>
    <row r="681" spans="10:10" ht="15.75" x14ac:dyDescent="0.25">
      <c r="J681" s="43"/>
    </row>
    <row r="682" spans="10:10" ht="15.75" x14ac:dyDescent="0.25">
      <c r="J682" s="43"/>
    </row>
    <row r="683" spans="10:10" ht="15.75" x14ac:dyDescent="0.25">
      <c r="J683" s="43"/>
    </row>
    <row r="684" spans="10:10" ht="15.75" x14ac:dyDescent="0.25">
      <c r="J684" s="43"/>
    </row>
    <row r="685" spans="10:10" ht="15.75" x14ac:dyDescent="0.25">
      <c r="J685" s="43"/>
    </row>
    <row r="686" spans="10:10" ht="15.75" x14ac:dyDescent="0.25">
      <c r="J686" s="43"/>
    </row>
    <row r="687" spans="10:10" ht="15.75" x14ac:dyDescent="0.25">
      <c r="J687" s="43"/>
    </row>
    <row r="688" spans="10:10" ht="15.75" x14ac:dyDescent="0.25">
      <c r="J688" s="43"/>
    </row>
    <row r="689" spans="10:10" ht="15.75" x14ac:dyDescent="0.25">
      <c r="J689" s="43"/>
    </row>
    <row r="690" spans="10:10" ht="15.75" x14ac:dyDescent="0.25">
      <c r="J690" s="43"/>
    </row>
    <row r="691" spans="10:10" ht="15.75" x14ac:dyDescent="0.25">
      <c r="J691" s="43"/>
    </row>
    <row r="692" spans="10:10" ht="15.75" x14ac:dyDescent="0.25">
      <c r="J692" s="43"/>
    </row>
    <row r="693" spans="10:10" ht="15.75" x14ac:dyDescent="0.25">
      <c r="J693" s="43"/>
    </row>
    <row r="694" spans="10:10" ht="15.75" x14ac:dyDescent="0.25">
      <c r="J694" s="43"/>
    </row>
    <row r="695" spans="10:10" ht="15.75" x14ac:dyDescent="0.25">
      <c r="J695" s="43"/>
    </row>
    <row r="696" spans="10:10" ht="15.75" x14ac:dyDescent="0.25">
      <c r="J696" s="43"/>
    </row>
    <row r="697" spans="10:10" ht="15.75" x14ac:dyDescent="0.25">
      <c r="J697" s="43"/>
    </row>
    <row r="698" spans="10:10" ht="15.75" x14ac:dyDescent="0.25">
      <c r="J698" s="43"/>
    </row>
    <row r="699" spans="10:10" ht="15.75" x14ac:dyDescent="0.25">
      <c r="J699" s="43"/>
    </row>
    <row r="700" spans="10:10" ht="15.75" x14ac:dyDescent="0.25">
      <c r="J700" s="43"/>
    </row>
    <row r="701" spans="10:10" ht="15.75" x14ac:dyDescent="0.25">
      <c r="J701" s="43"/>
    </row>
    <row r="702" spans="10:10" ht="15.75" x14ac:dyDescent="0.25">
      <c r="J702" s="43"/>
    </row>
    <row r="703" spans="10:10" ht="15.75" x14ac:dyDescent="0.25">
      <c r="J703" s="43"/>
    </row>
    <row r="704" spans="10:10" ht="15.75" x14ac:dyDescent="0.25">
      <c r="J704" s="43"/>
    </row>
    <row r="705" spans="10:10" ht="15.75" x14ac:dyDescent="0.25">
      <c r="J705" s="43"/>
    </row>
    <row r="706" spans="10:10" ht="15.75" x14ac:dyDescent="0.25">
      <c r="J706" s="43"/>
    </row>
    <row r="707" spans="10:10" ht="15.75" x14ac:dyDescent="0.25">
      <c r="J707" s="43"/>
    </row>
    <row r="708" spans="10:10" ht="15.75" x14ac:dyDescent="0.25">
      <c r="J708" s="43"/>
    </row>
    <row r="709" spans="10:10" ht="15.75" x14ac:dyDescent="0.25">
      <c r="J709" s="43"/>
    </row>
    <row r="710" spans="10:10" ht="15.75" x14ac:dyDescent="0.25">
      <c r="J710" s="43"/>
    </row>
    <row r="711" spans="10:10" ht="15.75" x14ac:dyDescent="0.25">
      <c r="J711" s="43"/>
    </row>
    <row r="712" spans="10:10" ht="15.75" x14ac:dyDescent="0.25">
      <c r="J712" s="43"/>
    </row>
    <row r="713" spans="10:10" ht="15.75" x14ac:dyDescent="0.25">
      <c r="J713" s="43"/>
    </row>
    <row r="714" spans="10:10" ht="15.75" x14ac:dyDescent="0.25">
      <c r="J714" s="43"/>
    </row>
    <row r="715" spans="10:10" ht="15.75" x14ac:dyDescent="0.25">
      <c r="J715" s="43"/>
    </row>
    <row r="716" spans="10:10" ht="15.75" x14ac:dyDescent="0.25">
      <c r="J716" s="43"/>
    </row>
    <row r="717" spans="10:10" ht="15.75" x14ac:dyDescent="0.25">
      <c r="J717" s="43"/>
    </row>
    <row r="718" spans="10:10" ht="15.75" x14ac:dyDescent="0.25">
      <c r="J718" s="43"/>
    </row>
    <row r="719" spans="10:10" ht="15.75" x14ac:dyDescent="0.25">
      <c r="J719" s="43"/>
    </row>
    <row r="720" spans="10:10" ht="15.75" x14ac:dyDescent="0.25">
      <c r="J720" s="43"/>
    </row>
    <row r="721" spans="10:10" ht="15.75" x14ac:dyDescent="0.25">
      <c r="J721" s="43"/>
    </row>
    <row r="722" spans="10:10" ht="15.75" x14ac:dyDescent="0.25">
      <c r="J722" s="43"/>
    </row>
    <row r="723" spans="10:10" ht="15.75" x14ac:dyDescent="0.25">
      <c r="J723" s="43"/>
    </row>
    <row r="724" spans="10:10" ht="15.75" x14ac:dyDescent="0.25">
      <c r="J724" s="43"/>
    </row>
    <row r="725" spans="10:10" ht="15.75" x14ac:dyDescent="0.25">
      <c r="J725" s="43"/>
    </row>
    <row r="726" spans="10:10" ht="15.75" x14ac:dyDescent="0.25">
      <c r="J726" s="43"/>
    </row>
    <row r="727" spans="10:10" ht="15.75" x14ac:dyDescent="0.25">
      <c r="J727" s="43"/>
    </row>
    <row r="728" spans="10:10" ht="15.75" x14ac:dyDescent="0.25">
      <c r="J728" s="43"/>
    </row>
    <row r="729" spans="10:10" ht="15.75" x14ac:dyDescent="0.25">
      <c r="J729" s="43"/>
    </row>
    <row r="730" spans="10:10" ht="15.75" x14ac:dyDescent="0.25">
      <c r="J730" s="43"/>
    </row>
    <row r="731" spans="10:10" ht="15.75" x14ac:dyDescent="0.25">
      <c r="J731" s="43"/>
    </row>
    <row r="732" spans="10:10" ht="15.75" x14ac:dyDescent="0.25">
      <c r="J732" s="43"/>
    </row>
    <row r="733" spans="10:10" ht="15.75" x14ac:dyDescent="0.25">
      <c r="J733" s="43"/>
    </row>
    <row r="734" spans="10:10" ht="15.75" x14ac:dyDescent="0.25">
      <c r="J734" s="43"/>
    </row>
    <row r="735" spans="10:10" ht="15.75" x14ac:dyDescent="0.25">
      <c r="J735" s="43"/>
    </row>
    <row r="736" spans="10:10" ht="15.75" x14ac:dyDescent="0.25">
      <c r="J736" s="43"/>
    </row>
    <row r="737" spans="10:10" ht="15.75" x14ac:dyDescent="0.25">
      <c r="J737" s="43"/>
    </row>
    <row r="738" spans="10:10" ht="15.75" x14ac:dyDescent="0.25">
      <c r="J738" s="43"/>
    </row>
    <row r="739" spans="10:10" ht="15.75" x14ac:dyDescent="0.25">
      <c r="J739" s="43"/>
    </row>
    <row r="740" spans="10:10" ht="15.75" x14ac:dyDescent="0.25">
      <c r="J740" s="43"/>
    </row>
    <row r="741" spans="10:10" ht="15.75" x14ac:dyDescent="0.25">
      <c r="J741" s="43"/>
    </row>
    <row r="742" spans="10:10" ht="15.75" x14ac:dyDescent="0.25">
      <c r="J742" s="43"/>
    </row>
    <row r="743" spans="10:10" ht="15.75" x14ac:dyDescent="0.25">
      <c r="J743" s="43"/>
    </row>
    <row r="744" spans="10:10" ht="15.75" x14ac:dyDescent="0.25">
      <c r="J744" s="43"/>
    </row>
    <row r="745" spans="10:10" ht="15.75" x14ac:dyDescent="0.25">
      <c r="J745" s="43"/>
    </row>
    <row r="746" spans="10:10" ht="15.75" x14ac:dyDescent="0.25">
      <c r="J746" s="43"/>
    </row>
    <row r="747" spans="10:10" ht="15.75" x14ac:dyDescent="0.25">
      <c r="J747" s="43"/>
    </row>
    <row r="748" spans="10:10" ht="15.75" x14ac:dyDescent="0.25">
      <c r="J748" s="43"/>
    </row>
    <row r="749" spans="10:10" ht="15.75" x14ac:dyDescent="0.25">
      <c r="J749" s="43"/>
    </row>
    <row r="750" spans="10:10" ht="15.75" x14ac:dyDescent="0.25">
      <c r="J750" s="43"/>
    </row>
    <row r="751" spans="10:10" ht="15.75" x14ac:dyDescent="0.25">
      <c r="J751" s="43"/>
    </row>
    <row r="752" spans="10:10" ht="15.75" x14ac:dyDescent="0.25">
      <c r="J752" s="43"/>
    </row>
    <row r="753" spans="10:10" ht="15.75" x14ac:dyDescent="0.25">
      <c r="J753" s="43"/>
    </row>
    <row r="754" spans="10:10" ht="15.75" x14ac:dyDescent="0.25">
      <c r="J754" s="43"/>
    </row>
    <row r="755" spans="10:10" ht="15.75" x14ac:dyDescent="0.25">
      <c r="J755" s="43"/>
    </row>
    <row r="756" spans="10:10" ht="15.75" x14ac:dyDescent="0.25">
      <c r="J756" s="43"/>
    </row>
    <row r="757" spans="10:10" ht="15.75" x14ac:dyDescent="0.25">
      <c r="J757" s="43"/>
    </row>
    <row r="758" spans="10:10" ht="15.75" x14ac:dyDescent="0.25">
      <c r="J758" s="43"/>
    </row>
    <row r="759" spans="10:10" ht="15.75" x14ac:dyDescent="0.25">
      <c r="J759" s="43"/>
    </row>
    <row r="760" spans="10:10" ht="15.75" x14ac:dyDescent="0.25">
      <c r="J760" s="43"/>
    </row>
    <row r="761" spans="10:10" ht="15.75" x14ac:dyDescent="0.25">
      <c r="J761" s="43"/>
    </row>
    <row r="762" spans="10:10" ht="15.75" x14ac:dyDescent="0.25">
      <c r="J762" s="43"/>
    </row>
    <row r="763" spans="10:10" ht="15.75" x14ac:dyDescent="0.25">
      <c r="J763" s="43"/>
    </row>
    <row r="764" spans="10:10" ht="15.75" x14ac:dyDescent="0.25">
      <c r="J764" s="43"/>
    </row>
    <row r="765" spans="10:10" ht="15.75" x14ac:dyDescent="0.25">
      <c r="J765" s="43"/>
    </row>
    <row r="766" spans="10:10" ht="15.75" x14ac:dyDescent="0.25">
      <c r="J766" s="43"/>
    </row>
    <row r="767" spans="10:10" ht="15.75" x14ac:dyDescent="0.25">
      <c r="J767" s="43"/>
    </row>
    <row r="768" spans="10:10" ht="15.75" x14ac:dyDescent="0.25">
      <c r="J768" s="43"/>
    </row>
    <row r="769" spans="10:10" ht="15.75" x14ac:dyDescent="0.25">
      <c r="J769" s="43"/>
    </row>
    <row r="770" spans="10:10" ht="15.75" x14ac:dyDescent="0.25">
      <c r="J770" s="43"/>
    </row>
    <row r="771" spans="10:10" ht="15.75" x14ac:dyDescent="0.25">
      <c r="J771" s="43"/>
    </row>
    <row r="772" spans="10:10" ht="15.75" x14ac:dyDescent="0.25">
      <c r="J772" s="43"/>
    </row>
    <row r="773" spans="10:10" ht="15.75" x14ac:dyDescent="0.25">
      <c r="J773" s="43"/>
    </row>
    <row r="774" spans="10:10" ht="15.75" x14ac:dyDescent="0.25">
      <c r="J774" s="43"/>
    </row>
    <row r="775" spans="10:10" ht="15.75" x14ac:dyDescent="0.25">
      <c r="J775" s="43"/>
    </row>
    <row r="776" spans="10:10" ht="15.75" x14ac:dyDescent="0.25">
      <c r="J776" s="43"/>
    </row>
    <row r="777" spans="10:10" ht="15.75" x14ac:dyDescent="0.25">
      <c r="J777" s="43"/>
    </row>
    <row r="778" spans="10:10" ht="15.75" x14ac:dyDescent="0.25">
      <c r="J778" s="43"/>
    </row>
    <row r="779" spans="10:10" ht="15.75" x14ac:dyDescent="0.25">
      <c r="J779" s="43"/>
    </row>
    <row r="780" spans="10:10" ht="15.75" x14ac:dyDescent="0.25">
      <c r="J780" s="43"/>
    </row>
    <row r="781" spans="10:10" ht="15.75" x14ac:dyDescent="0.25">
      <c r="J781" s="43"/>
    </row>
    <row r="782" spans="10:10" ht="15.75" x14ac:dyDescent="0.25">
      <c r="J782" s="43"/>
    </row>
    <row r="783" spans="10:10" ht="15.75" x14ac:dyDescent="0.25">
      <c r="J783" s="43"/>
    </row>
    <row r="784" spans="10:10" ht="15.75" x14ac:dyDescent="0.25">
      <c r="J784" s="43"/>
    </row>
    <row r="785" spans="10:10" ht="15.75" x14ac:dyDescent="0.25">
      <c r="J785" s="43"/>
    </row>
    <row r="786" spans="10:10" ht="15.75" x14ac:dyDescent="0.25">
      <c r="J786" s="43"/>
    </row>
    <row r="787" spans="10:10" ht="15.75" x14ac:dyDescent="0.25">
      <c r="J787" s="43"/>
    </row>
    <row r="788" spans="10:10" ht="15.75" x14ac:dyDescent="0.25">
      <c r="J788" s="43"/>
    </row>
    <row r="789" spans="10:10" ht="15.75" x14ac:dyDescent="0.25">
      <c r="J789" s="43"/>
    </row>
    <row r="790" spans="10:10" ht="15.75" x14ac:dyDescent="0.25">
      <c r="J790" s="43"/>
    </row>
    <row r="791" spans="10:10" ht="15.75" x14ac:dyDescent="0.25">
      <c r="J791" s="43"/>
    </row>
    <row r="792" spans="10:10" ht="15.75" x14ac:dyDescent="0.25">
      <c r="J792" s="43"/>
    </row>
    <row r="793" spans="10:10" ht="15.75" x14ac:dyDescent="0.25">
      <c r="J793" s="43"/>
    </row>
    <row r="794" spans="10:10" ht="15.75" x14ac:dyDescent="0.25">
      <c r="J794" s="43"/>
    </row>
    <row r="795" spans="10:10" ht="15.75" x14ac:dyDescent="0.25">
      <c r="J795" s="43"/>
    </row>
    <row r="796" spans="10:10" ht="15.75" x14ac:dyDescent="0.25">
      <c r="J796" s="43"/>
    </row>
    <row r="797" spans="10:10" ht="15.75" x14ac:dyDescent="0.25">
      <c r="J797" s="43"/>
    </row>
    <row r="798" spans="10:10" ht="15.75" x14ac:dyDescent="0.25">
      <c r="J798" s="43"/>
    </row>
    <row r="799" spans="10:10" ht="15.75" x14ac:dyDescent="0.25">
      <c r="J799" s="43"/>
    </row>
    <row r="800" spans="10:10" ht="15.75" x14ac:dyDescent="0.25">
      <c r="J800" s="43"/>
    </row>
    <row r="801" spans="10:10" ht="15.75" x14ac:dyDescent="0.25">
      <c r="J801" s="43"/>
    </row>
    <row r="802" spans="10:10" ht="15.75" x14ac:dyDescent="0.25">
      <c r="J802" s="43"/>
    </row>
    <row r="803" spans="10:10" ht="15.75" x14ac:dyDescent="0.25">
      <c r="J803" s="43"/>
    </row>
    <row r="804" spans="10:10" ht="15.75" x14ac:dyDescent="0.25">
      <c r="J804" s="43"/>
    </row>
    <row r="805" spans="10:10" ht="15.75" x14ac:dyDescent="0.25">
      <c r="J805" s="43"/>
    </row>
    <row r="806" spans="10:10" ht="15.75" x14ac:dyDescent="0.25">
      <c r="J806" s="43"/>
    </row>
    <row r="807" spans="10:10" ht="15.75" x14ac:dyDescent="0.25">
      <c r="J807" s="43"/>
    </row>
    <row r="808" spans="10:10" ht="15.75" x14ac:dyDescent="0.25">
      <c r="J808" s="43"/>
    </row>
    <row r="809" spans="10:10" ht="15.75" x14ac:dyDescent="0.25">
      <c r="J809" s="43"/>
    </row>
    <row r="810" spans="10:10" ht="15.75" x14ac:dyDescent="0.25">
      <c r="J810" s="43"/>
    </row>
    <row r="811" spans="10:10" ht="15.75" x14ac:dyDescent="0.25">
      <c r="J811" s="43"/>
    </row>
    <row r="812" spans="10:10" ht="15.75" x14ac:dyDescent="0.25">
      <c r="J812" s="43"/>
    </row>
    <row r="813" spans="10:10" ht="15.75" x14ac:dyDescent="0.25">
      <c r="J813" s="43"/>
    </row>
    <row r="814" spans="10:10" ht="15.75" x14ac:dyDescent="0.25">
      <c r="J814" s="43"/>
    </row>
    <row r="815" spans="10:10" ht="15.75" x14ac:dyDescent="0.25">
      <c r="J815" s="43"/>
    </row>
    <row r="816" spans="10:10" ht="15.75" x14ac:dyDescent="0.25">
      <c r="J816" s="43"/>
    </row>
    <row r="817" spans="10:10" ht="15.75" x14ac:dyDescent="0.25">
      <c r="J817" s="43"/>
    </row>
    <row r="818" spans="10:10" ht="15.75" x14ac:dyDescent="0.25">
      <c r="J818" s="43"/>
    </row>
    <row r="819" spans="10:10" ht="15.75" x14ac:dyDescent="0.25">
      <c r="J819" s="43"/>
    </row>
    <row r="820" spans="10:10" ht="15.75" x14ac:dyDescent="0.25">
      <c r="J820" s="43"/>
    </row>
    <row r="821" spans="10:10" ht="15.75" x14ac:dyDescent="0.25">
      <c r="J821" s="43"/>
    </row>
    <row r="822" spans="10:10" ht="15.75" x14ac:dyDescent="0.25">
      <c r="J822" s="43"/>
    </row>
    <row r="823" spans="10:10" ht="15.75" x14ac:dyDescent="0.25">
      <c r="J823" s="43"/>
    </row>
    <row r="824" spans="10:10" ht="15.75" x14ac:dyDescent="0.25">
      <c r="J824" s="43"/>
    </row>
    <row r="825" spans="10:10" ht="15.75" x14ac:dyDescent="0.25">
      <c r="J825" s="43"/>
    </row>
    <row r="826" spans="10:10" ht="15.75" x14ac:dyDescent="0.25">
      <c r="J826" s="43"/>
    </row>
    <row r="827" spans="10:10" ht="15.75" x14ac:dyDescent="0.25">
      <c r="J827" s="43"/>
    </row>
    <row r="828" spans="10:10" ht="15.75" x14ac:dyDescent="0.25">
      <c r="J828" s="43"/>
    </row>
    <row r="829" spans="10:10" ht="15.75" x14ac:dyDescent="0.25">
      <c r="J829" s="43"/>
    </row>
    <row r="830" spans="10:10" ht="15.75" x14ac:dyDescent="0.25">
      <c r="J830" s="43"/>
    </row>
    <row r="831" spans="10:10" ht="15.75" x14ac:dyDescent="0.25">
      <c r="J831" s="43"/>
    </row>
    <row r="832" spans="10:10" ht="15.75" x14ac:dyDescent="0.25">
      <c r="J832" s="43"/>
    </row>
    <row r="833" spans="10:10" ht="15.75" x14ac:dyDescent="0.25">
      <c r="J833" s="43"/>
    </row>
    <row r="834" spans="10:10" ht="15.75" x14ac:dyDescent="0.25">
      <c r="J834" s="43"/>
    </row>
    <row r="835" spans="10:10" ht="15.75" x14ac:dyDescent="0.25">
      <c r="J835" s="43"/>
    </row>
    <row r="836" spans="10:10" ht="15.75" x14ac:dyDescent="0.25">
      <c r="J836" s="43"/>
    </row>
    <row r="837" spans="10:10" ht="15.75" x14ac:dyDescent="0.25">
      <c r="J837" s="43"/>
    </row>
    <row r="838" spans="10:10" ht="15.75" x14ac:dyDescent="0.25">
      <c r="J838" s="43"/>
    </row>
    <row r="839" spans="10:10" ht="15.75" x14ac:dyDescent="0.25">
      <c r="J839" s="43"/>
    </row>
    <row r="840" spans="10:10" ht="15.75" x14ac:dyDescent="0.25">
      <c r="J840" s="43"/>
    </row>
    <row r="841" spans="10:10" ht="15.75" x14ac:dyDescent="0.25">
      <c r="J841" s="43"/>
    </row>
    <row r="842" spans="10:10" ht="15.75" x14ac:dyDescent="0.25">
      <c r="J842" s="43"/>
    </row>
    <row r="843" spans="10:10" ht="15.75" x14ac:dyDescent="0.25">
      <c r="J843" s="43"/>
    </row>
    <row r="844" spans="10:10" ht="15.75" x14ac:dyDescent="0.25">
      <c r="J844" s="43"/>
    </row>
    <row r="845" spans="10:10" ht="15.75" x14ac:dyDescent="0.25">
      <c r="J845" s="43"/>
    </row>
    <row r="846" spans="10:10" ht="15.75" x14ac:dyDescent="0.25">
      <c r="J846" s="43"/>
    </row>
    <row r="847" spans="10:10" ht="15.75" x14ac:dyDescent="0.25">
      <c r="J847" s="43"/>
    </row>
    <row r="848" spans="10:10" ht="15.75" x14ac:dyDescent="0.25">
      <c r="J848" s="43"/>
    </row>
    <row r="849" spans="10:10" ht="15.75" x14ac:dyDescent="0.25">
      <c r="J849" s="43"/>
    </row>
    <row r="850" spans="10:10" ht="15.75" x14ac:dyDescent="0.25">
      <c r="J850" s="43"/>
    </row>
    <row r="851" spans="10:10" ht="15.75" x14ac:dyDescent="0.25">
      <c r="J851" s="43"/>
    </row>
    <row r="852" spans="10:10" ht="15.75" x14ac:dyDescent="0.25">
      <c r="J852" s="43"/>
    </row>
    <row r="853" spans="10:10" ht="15.75" x14ac:dyDescent="0.25">
      <c r="J853" s="43"/>
    </row>
    <row r="854" spans="10:10" ht="15.75" x14ac:dyDescent="0.25">
      <c r="J854" s="43"/>
    </row>
    <row r="855" spans="10:10" ht="15.75" x14ac:dyDescent="0.25">
      <c r="J855" s="43"/>
    </row>
    <row r="856" spans="10:10" ht="15.75" x14ac:dyDescent="0.25">
      <c r="J856" s="43"/>
    </row>
    <row r="857" spans="10:10" ht="15.75" x14ac:dyDescent="0.25">
      <c r="J857" s="43"/>
    </row>
    <row r="858" spans="10:10" ht="15.75" x14ac:dyDescent="0.25">
      <c r="J858" s="43"/>
    </row>
    <row r="859" spans="10:10" ht="15.75" x14ac:dyDescent="0.25">
      <c r="J859" s="43"/>
    </row>
    <row r="860" spans="10:10" ht="15.75" x14ac:dyDescent="0.25">
      <c r="J860" s="43"/>
    </row>
    <row r="861" spans="10:10" ht="15.75" x14ac:dyDescent="0.25">
      <c r="J861" s="43"/>
    </row>
    <row r="862" spans="10:10" ht="15.75" x14ac:dyDescent="0.25">
      <c r="J862" s="43"/>
    </row>
    <row r="863" spans="10:10" ht="15.75" x14ac:dyDescent="0.25">
      <c r="J863" s="43"/>
    </row>
    <row r="864" spans="10:10" ht="15.75" x14ac:dyDescent="0.25">
      <c r="J864" s="43"/>
    </row>
    <row r="865" spans="10:10" ht="15.75" x14ac:dyDescent="0.25">
      <c r="J865" s="43"/>
    </row>
    <row r="866" spans="10:10" ht="15.75" x14ac:dyDescent="0.25">
      <c r="J866" s="43"/>
    </row>
    <row r="867" spans="10:10" ht="15.75" x14ac:dyDescent="0.25">
      <c r="J867" s="43"/>
    </row>
    <row r="868" spans="10:10" ht="15.75" x14ac:dyDescent="0.25">
      <c r="J868" s="43"/>
    </row>
    <row r="869" spans="10:10" ht="15.75" x14ac:dyDescent="0.25">
      <c r="J869" s="43"/>
    </row>
    <row r="870" spans="10:10" ht="15.75" x14ac:dyDescent="0.25">
      <c r="J870" s="43"/>
    </row>
    <row r="871" spans="10:10" ht="15.75" x14ac:dyDescent="0.25">
      <c r="J871" s="43"/>
    </row>
    <row r="872" spans="10:10" ht="15.75" x14ac:dyDescent="0.25">
      <c r="J872" s="43"/>
    </row>
    <row r="873" spans="10:10" ht="15.75" x14ac:dyDescent="0.25">
      <c r="J873" s="43"/>
    </row>
    <row r="874" spans="10:10" ht="15.75" x14ac:dyDescent="0.25">
      <c r="J874" s="43"/>
    </row>
    <row r="875" spans="10:10" ht="15.75" x14ac:dyDescent="0.25">
      <c r="J875" s="43"/>
    </row>
    <row r="876" spans="10:10" ht="15.75" x14ac:dyDescent="0.25">
      <c r="J876" s="43"/>
    </row>
    <row r="877" spans="10:10" ht="15.75" x14ac:dyDescent="0.25">
      <c r="J877" s="43"/>
    </row>
    <row r="878" spans="10:10" ht="15.75" x14ac:dyDescent="0.25">
      <c r="J878" s="43"/>
    </row>
    <row r="879" spans="10:10" ht="15.75" x14ac:dyDescent="0.25">
      <c r="J879" s="43"/>
    </row>
    <row r="880" spans="10:10" ht="15.75" x14ac:dyDescent="0.25">
      <c r="J880" s="43"/>
    </row>
    <row r="881" spans="10:10" ht="15.75" x14ac:dyDescent="0.25">
      <c r="J881" s="43"/>
    </row>
    <row r="882" spans="10:10" ht="15.75" x14ac:dyDescent="0.25">
      <c r="J882" s="43"/>
    </row>
    <row r="883" spans="10:10" ht="15.75" x14ac:dyDescent="0.25">
      <c r="J883" s="43"/>
    </row>
    <row r="884" spans="10:10" ht="15.75" x14ac:dyDescent="0.25">
      <c r="J884" s="43"/>
    </row>
    <row r="885" spans="10:10" ht="15.75" x14ac:dyDescent="0.25">
      <c r="J885" s="43"/>
    </row>
    <row r="886" spans="10:10" ht="15.75" x14ac:dyDescent="0.25">
      <c r="J886" s="43"/>
    </row>
    <row r="887" spans="10:10" ht="15.75" x14ac:dyDescent="0.25">
      <c r="J887" s="43"/>
    </row>
    <row r="888" spans="10:10" ht="15.75" x14ac:dyDescent="0.25">
      <c r="J888" s="43"/>
    </row>
    <row r="889" spans="10:10" ht="15.75" x14ac:dyDescent="0.25">
      <c r="J889" s="43"/>
    </row>
    <row r="890" spans="10:10" ht="15.75" x14ac:dyDescent="0.25">
      <c r="J890" s="43"/>
    </row>
    <row r="891" spans="10:10" ht="15.75" x14ac:dyDescent="0.25">
      <c r="J891" s="43"/>
    </row>
    <row r="892" spans="10:10" ht="15.75" x14ac:dyDescent="0.25">
      <c r="J892" s="43"/>
    </row>
    <row r="893" spans="10:10" ht="15.75" x14ac:dyDescent="0.25">
      <c r="J893" s="43"/>
    </row>
    <row r="894" spans="10:10" ht="15.75" x14ac:dyDescent="0.25">
      <c r="J894" s="43"/>
    </row>
    <row r="895" spans="10:10" ht="15.75" x14ac:dyDescent="0.25">
      <c r="J895" s="43"/>
    </row>
    <row r="896" spans="10:10" ht="15.75" x14ac:dyDescent="0.25">
      <c r="J896" s="43"/>
    </row>
    <row r="897" spans="10:10" ht="15.75" x14ac:dyDescent="0.25">
      <c r="J897" s="43"/>
    </row>
    <row r="898" spans="10:10" ht="15.75" x14ac:dyDescent="0.25">
      <c r="J898" s="43"/>
    </row>
    <row r="899" spans="10:10" ht="15.75" x14ac:dyDescent="0.25">
      <c r="J899" s="43"/>
    </row>
    <row r="900" spans="10:10" ht="15.75" x14ac:dyDescent="0.25">
      <c r="J900" s="43"/>
    </row>
    <row r="901" spans="10:10" ht="15.75" x14ac:dyDescent="0.25">
      <c r="J901" s="43"/>
    </row>
    <row r="902" spans="10:10" ht="15.75" x14ac:dyDescent="0.25">
      <c r="J902" s="43"/>
    </row>
    <row r="903" spans="10:10" ht="15.75" x14ac:dyDescent="0.25">
      <c r="J903" s="43"/>
    </row>
    <row r="904" spans="10:10" ht="15.75" x14ac:dyDescent="0.25">
      <c r="J904" s="43"/>
    </row>
    <row r="905" spans="10:10" ht="15.75" x14ac:dyDescent="0.25">
      <c r="J905" s="43"/>
    </row>
    <row r="906" spans="10:10" ht="15.75" x14ac:dyDescent="0.25">
      <c r="J906" s="43"/>
    </row>
    <row r="907" spans="10:10" ht="15.75" x14ac:dyDescent="0.25">
      <c r="J907" s="43"/>
    </row>
    <row r="908" spans="10:10" ht="15.75" x14ac:dyDescent="0.25">
      <c r="J908" s="43"/>
    </row>
    <row r="909" spans="10:10" ht="15.75" x14ac:dyDescent="0.25">
      <c r="J909" s="43"/>
    </row>
    <row r="910" spans="10:10" ht="15.75" x14ac:dyDescent="0.25">
      <c r="J910" s="43"/>
    </row>
    <row r="911" spans="10:10" ht="15.75" x14ac:dyDescent="0.25">
      <c r="J911" s="43"/>
    </row>
    <row r="912" spans="10:10" ht="15.75" x14ac:dyDescent="0.25">
      <c r="J912" s="43"/>
    </row>
    <row r="913" spans="10:10" ht="15.75" x14ac:dyDescent="0.25">
      <c r="J913" s="43"/>
    </row>
    <row r="914" spans="10:10" ht="15.75" x14ac:dyDescent="0.25">
      <c r="J914" s="43"/>
    </row>
    <row r="915" spans="10:10" ht="15.75" x14ac:dyDescent="0.25">
      <c r="J915" s="43"/>
    </row>
    <row r="916" spans="10:10" ht="15.75" x14ac:dyDescent="0.25">
      <c r="J916" s="43"/>
    </row>
    <row r="917" spans="10:10" ht="15.75" x14ac:dyDescent="0.25">
      <c r="J917" s="43"/>
    </row>
    <row r="918" spans="10:10" ht="15.75" x14ac:dyDescent="0.25">
      <c r="J918" s="43"/>
    </row>
    <row r="919" spans="10:10" ht="15.75" x14ac:dyDescent="0.25">
      <c r="J919" s="43"/>
    </row>
    <row r="920" spans="10:10" ht="15.75" x14ac:dyDescent="0.25">
      <c r="J920" s="43"/>
    </row>
    <row r="921" spans="10:10" ht="15.75" x14ac:dyDescent="0.25">
      <c r="J921" s="43"/>
    </row>
    <row r="922" spans="10:10" ht="15.75" x14ac:dyDescent="0.25">
      <c r="J922" s="43"/>
    </row>
    <row r="923" spans="10:10" ht="15.75" x14ac:dyDescent="0.25">
      <c r="J923" s="43"/>
    </row>
    <row r="924" spans="10:10" ht="15.75" x14ac:dyDescent="0.25">
      <c r="J924" s="43"/>
    </row>
    <row r="925" spans="10:10" ht="15.75" x14ac:dyDescent="0.25">
      <c r="J925" s="43"/>
    </row>
    <row r="926" spans="10:10" ht="15.75" x14ac:dyDescent="0.25">
      <c r="J926" s="43"/>
    </row>
    <row r="927" spans="10:10" ht="15.75" x14ac:dyDescent="0.25">
      <c r="J927" s="43"/>
    </row>
    <row r="928" spans="10:10" ht="15.75" x14ac:dyDescent="0.25">
      <c r="J928" s="43"/>
    </row>
    <row r="929" spans="10:10" ht="15.75" x14ac:dyDescent="0.25">
      <c r="J929" s="43"/>
    </row>
    <row r="930" spans="10:10" ht="15.75" x14ac:dyDescent="0.25">
      <c r="J930" s="43"/>
    </row>
    <row r="931" spans="10:10" ht="15.75" x14ac:dyDescent="0.25">
      <c r="J931" s="43"/>
    </row>
    <row r="932" spans="10:10" ht="15.75" x14ac:dyDescent="0.25">
      <c r="J932" s="43"/>
    </row>
    <row r="933" spans="10:10" ht="15.75" x14ac:dyDescent="0.25">
      <c r="J933" s="43"/>
    </row>
    <row r="934" spans="10:10" ht="15.75" x14ac:dyDescent="0.25">
      <c r="J934" s="43"/>
    </row>
    <row r="935" spans="10:10" ht="15.75" x14ac:dyDescent="0.25">
      <c r="J935" s="43"/>
    </row>
    <row r="936" spans="10:10" ht="15.75" x14ac:dyDescent="0.25">
      <c r="J936" s="43"/>
    </row>
    <row r="937" spans="10:10" ht="15.75" x14ac:dyDescent="0.25">
      <c r="J937" s="43"/>
    </row>
    <row r="938" spans="10:10" ht="15.75" x14ac:dyDescent="0.25">
      <c r="J938" s="43"/>
    </row>
    <row r="939" spans="10:10" ht="15.75" x14ac:dyDescent="0.25">
      <c r="J939" s="43"/>
    </row>
    <row r="940" spans="10:10" ht="15.75" x14ac:dyDescent="0.25">
      <c r="J940" s="43"/>
    </row>
    <row r="941" spans="10:10" ht="15.75" x14ac:dyDescent="0.25">
      <c r="J941" s="43"/>
    </row>
    <row r="942" spans="10:10" ht="15.75" x14ac:dyDescent="0.25">
      <c r="J942" s="43"/>
    </row>
    <row r="943" spans="10:10" ht="15.75" x14ac:dyDescent="0.25">
      <c r="J943" s="43"/>
    </row>
    <row r="944" spans="10:10" ht="15.75" x14ac:dyDescent="0.25">
      <c r="J944" s="43"/>
    </row>
    <row r="945" spans="10:10" ht="15.75" x14ac:dyDescent="0.25">
      <c r="J945" s="43"/>
    </row>
    <row r="946" spans="10:10" ht="15.75" x14ac:dyDescent="0.25">
      <c r="J946" s="43"/>
    </row>
    <row r="947" spans="10:10" ht="15.75" x14ac:dyDescent="0.25">
      <c r="J947" s="43"/>
    </row>
    <row r="948" spans="10:10" ht="15.75" x14ac:dyDescent="0.25">
      <c r="J948" s="43"/>
    </row>
    <row r="949" spans="10:10" ht="15.75" x14ac:dyDescent="0.25">
      <c r="J949" s="43"/>
    </row>
    <row r="950" spans="10:10" ht="15.75" x14ac:dyDescent="0.25">
      <c r="J950" s="43"/>
    </row>
    <row r="951" spans="10:10" ht="15.75" x14ac:dyDescent="0.25">
      <c r="J951" s="43"/>
    </row>
    <row r="952" spans="10:10" ht="15.75" x14ac:dyDescent="0.25">
      <c r="J952" s="43"/>
    </row>
    <row r="953" spans="10:10" ht="15.75" x14ac:dyDescent="0.25">
      <c r="J953" s="43"/>
    </row>
    <row r="954" spans="10:10" ht="15.75" x14ac:dyDescent="0.25">
      <c r="J954" s="43"/>
    </row>
    <row r="955" spans="10:10" ht="15.75" x14ac:dyDescent="0.25">
      <c r="J955" s="43"/>
    </row>
    <row r="956" spans="10:10" ht="15.75" x14ac:dyDescent="0.25">
      <c r="J956" s="43"/>
    </row>
    <row r="957" spans="10:10" ht="15.75" x14ac:dyDescent="0.25">
      <c r="J957" s="43"/>
    </row>
    <row r="958" spans="10:10" ht="15.75" x14ac:dyDescent="0.25">
      <c r="J958" s="43"/>
    </row>
    <row r="959" spans="10:10" ht="15.75" x14ac:dyDescent="0.25">
      <c r="J959" s="43"/>
    </row>
    <row r="960" spans="10:10" ht="15.75" x14ac:dyDescent="0.25">
      <c r="J960" s="43"/>
    </row>
    <row r="961" spans="10:10" ht="15.75" x14ac:dyDescent="0.25">
      <c r="J961" s="43"/>
    </row>
    <row r="962" spans="10:10" ht="15.75" x14ac:dyDescent="0.25">
      <c r="J962" s="43"/>
    </row>
    <row r="963" spans="10:10" ht="15.75" x14ac:dyDescent="0.25">
      <c r="J963" s="43"/>
    </row>
    <row r="964" spans="10:10" ht="15.75" x14ac:dyDescent="0.25">
      <c r="J964" s="43"/>
    </row>
    <row r="965" spans="10:10" ht="15.75" x14ac:dyDescent="0.25">
      <c r="J965" s="43"/>
    </row>
    <row r="966" spans="10:10" ht="15.75" x14ac:dyDescent="0.25">
      <c r="J966" s="43"/>
    </row>
    <row r="967" spans="10:10" ht="15.75" x14ac:dyDescent="0.25">
      <c r="J967" s="43"/>
    </row>
    <row r="968" spans="10:10" ht="15.75" x14ac:dyDescent="0.25">
      <c r="J968" s="43"/>
    </row>
    <row r="969" spans="10:10" ht="15.75" x14ac:dyDescent="0.25">
      <c r="J969" s="43"/>
    </row>
    <row r="970" spans="10:10" ht="15.75" x14ac:dyDescent="0.25">
      <c r="J970" s="43"/>
    </row>
    <row r="971" spans="10:10" ht="15.75" x14ac:dyDescent="0.25">
      <c r="J971" s="43"/>
    </row>
    <row r="972" spans="10:10" ht="15.75" x14ac:dyDescent="0.25">
      <c r="J972" s="43"/>
    </row>
    <row r="973" spans="10:10" ht="15.75" x14ac:dyDescent="0.25">
      <c r="J973" s="43"/>
    </row>
    <row r="974" spans="10:10" ht="15.75" x14ac:dyDescent="0.25">
      <c r="J974" s="43"/>
    </row>
    <row r="975" spans="10:10" ht="15.75" x14ac:dyDescent="0.25">
      <c r="J975" s="43"/>
    </row>
    <row r="976" spans="10:10" ht="15.75" x14ac:dyDescent="0.25">
      <c r="J976" s="43"/>
    </row>
    <row r="977" spans="10:10" ht="15.75" x14ac:dyDescent="0.25">
      <c r="J977" s="43"/>
    </row>
    <row r="978" spans="10:10" ht="15.75" x14ac:dyDescent="0.25">
      <c r="J978" s="43"/>
    </row>
    <row r="979" spans="10:10" ht="15.75" x14ac:dyDescent="0.25">
      <c r="J979" s="43"/>
    </row>
    <row r="980" spans="10:10" ht="15.75" x14ac:dyDescent="0.25">
      <c r="J980" s="43"/>
    </row>
    <row r="981" spans="10:10" ht="15.75" x14ac:dyDescent="0.25">
      <c r="J981" s="43"/>
    </row>
    <row r="982" spans="10:10" ht="15.75" x14ac:dyDescent="0.25">
      <c r="J982" s="43"/>
    </row>
    <row r="983" spans="10:10" ht="15.75" x14ac:dyDescent="0.25">
      <c r="J983" s="43"/>
    </row>
    <row r="984" spans="10:10" ht="15.75" x14ac:dyDescent="0.25">
      <c r="J984" s="43"/>
    </row>
    <row r="985" spans="10:10" ht="15.75" x14ac:dyDescent="0.25">
      <c r="J985" s="43"/>
    </row>
    <row r="986" spans="10:10" ht="15.75" x14ac:dyDescent="0.25">
      <c r="J986" s="43"/>
    </row>
    <row r="987" spans="10:10" ht="15.75" x14ac:dyDescent="0.25">
      <c r="J987" s="43"/>
    </row>
    <row r="988" spans="10:10" ht="15.75" x14ac:dyDescent="0.25">
      <c r="J988" s="43"/>
    </row>
    <row r="989" spans="10:10" ht="15.75" x14ac:dyDescent="0.25">
      <c r="J989" s="43"/>
    </row>
    <row r="990" spans="10:10" ht="15.75" x14ac:dyDescent="0.25">
      <c r="J990" s="43"/>
    </row>
    <row r="991" spans="10:10" ht="15.75" x14ac:dyDescent="0.25">
      <c r="J991" s="43"/>
    </row>
    <row r="992" spans="10:10" ht="15.75" x14ac:dyDescent="0.25">
      <c r="J992" s="43"/>
    </row>
    <row r="993" spans="10:10" ht="15.75" x14ac:dyDescent="0.25">
      <c r="J993" s="43"/>
    </row>
    <row r="994" spans="10:10" ht="15.75" x14ac:dyDescent="0.25">
      <c r="J994" s="43"/>
    </row>
    <row r="995" spans="10:10" ht="15.75" x14ac:dyDescent="0.25">
      <c r="J995" s="43"/>
    </row>
    <row r="996" spans="10:10" ht="15.75" x14ac:dyDescent="0.25">
      <c r="J996" s="43"/>
    </row>
    <row r="997" spans="10:10" ht="15.75" x14ac:dyDescent="0.25">
      <c r="J997" s="43"/>
    </row>
    <row r="998" spans="10:10" ht="15.75" x14ac:dyDescent="0.25">
      <c r="J998" s="43"/>
    </row>
    <row r="999" spans="10:10" ht="15.75" x14ac:dyDescent="0.25">
      <c r="J999" s="43"/>
    </row>
    <row r="1000" spans="10:10" ht="15.75" x14ac:dyDescent="0.25">
      <c r="J1000" s="43"/>
    </row>
    <row r="1001" spans="10:10" ht="15.75" x14ac:dyDescent="0.25">
      <c r="J1001" s="43"/>
    </row>
    <row r="1002" spans="10:10" ht="15.75" x14ac:dyDescent="0.25">
      <c r="J1002" s="43"/>
    </row>
    <row r="1003" spans="10:10" ht="15.75" x14ac:dyDescent="0.25">
      <c r="J1003" s="43"/>
    </row>
    <row r="1004" spans="10:10" ht="15.75" x14ac:dyDescent="0.25">
      <c r="J1004" s="43"/>
    </row>
    <row r="1005" spans="10:10" ht="15.75" x14ac:dyDescent="0.25">
      <c r="J1005" s="43"/>
    </row>
    <row r="1006" spans="10:10" ht="15.75" x14ac:dyDescent="0.25">
      <c r="J1006" s="43"/>
    </row>
    <row r="1007" spans="10:10" ht="15.75" x14ac:dyDescent="0.25">
      <c r="J1007" s="43"/>
    </row>
    <row r="1008" spans="10:10" ht="15.75" x14ac:dyDescent="0.25">
      <c r="J1008" s="43"/>
    </row>
    <row r="1009" spans="10:10" ht="15.75" x14ac:dyDescent="0.25">
      <c r="J1009" s="43"/>
    </row>
    <row r="1010" spans="10:10" ht="15.75" x14ac:dyDescent="0.25">
      <c r="J1010" s="43"/>
    </row>
    <row r="1011" spans="10:10" ht="15.75" x14ac:dyDescent="0.25">
      <c r="J1011" s="43"/>
    </row>
    <row r="1012" spans="10:10" ht="15.75" x14ac:dyDescent="0.25">
      <c r="J1012" s="43"/>
    </row>
    <row r="1013" spans="10:10" ht="15.75" x14ac:dyDescent="0.25">
      <c r="J1013" s="43"/>
    </row>
    <row r="1014" spans="10:10" ht="15.75" x14ac:dyDescent="0.25">
      <c r="J1014" s="43"/>
    </row>
    <row r="1015" spans="10:10" ht="15.75" x14ac:dyDescent="0.25">
      <c r="J1015" s="43"/>
    </row>
    <row r="1016" spans="10:10" ht="15.75" x14ac:dyDescent="0.25">
      <c r="J1016" s="43"/>
    </row>
    <row r="1017" spans="10:10" ht="15.75" x14ac:dyDescent="0.25">
      <c r="J1017" s="43"/>
    </row>
    <row r="1018" spans="10:10" ht="15.75" x14ac:dyDescent="0.25">
      <c r="J1018" s="43"/>
    </row>
    <row r="1019" spans="10:10" ht="15.75" x14ac:dyDescent="0.25">
      <c r="J1019" s="43"/>
    </row>
    <row r="1020" spans="10:10" ht="15.75" x14ac:dyDescent="0.25">
      <c r="J1020" s="43"/>
    </row>
    <row r="1021" spans="10:10" ht="15.75" x14ac:dyDescent="0.25">
      <c r="J1021" s="43"/>
    </row>
    <row r="1022" spans="10:10" ht="15.75" x14ac:dyDescent="0.25">
      <c r="J1022" s="43"/>
    </row>
    <row r="1023" spans="10:10" ht="15.75" x14ac:dyDescent="0.25">
      <c r="J1023" s="43"/>
    </row>
    <row r="1024" spans="10:10" ht="15.75" x14ac:dyDescent="0.25">
      <c r="J1024" s="43"/>
    </row>
    <row r="1025" spans="10:10" ht="15.75" x14ac:dyDescent="0.25">
      <c r="J1025" s="43"/>
    </row>
    <row r="1026" spans="10:10" ht="15.75" x14ac:dyDescent="0.25">
      <c r="J1026" s="43"/>
    </row>
    <row r="1027" spans="10:10" ht="15.75" x14ac:dyDescent="0.25">
      <c r="J1027" s="43"/>
    </row>
    <row r="1028" spans="10:10" ht="15.75" x14ac:dyDescent="0.25">
      <c r="J1028" s="43"/>
    </row>
    <row r="1029" spans="10:10" ht="15.75" x14ac:dyDescent="0.25">
      <c r="J1029" s="43"/>
    </row>
    <row r="1030" spans="10:10" ht="15.75" x14ac:dyDescent="0.25">
      <c r="J1030" s="43"/>
    </row>
    <row r="1031" spans="10:10" ht="15.75" x14ac:dyDescent="0.25">
      <c r="J1031" s="43"/>
    </row>
    <row r="1032" spans="10:10" ht="15.75" x14ac:dyDescent="0.25">
      <c r="J1032" s="43"/>
    </row>
    <row r="1033" spans="10:10" ht="15.75" x14ac:dyDescent="0.25">
      <c r="J1033" s="43"/>
    </row>
    <row r="1034" spans="10:10" ht="15.75" x14ac:dyDescent="0.25">
      <c r="J1034" s="43"/>
    </row>
    <row r="1035" spans="10:10" ht="15.75" x14ac:dyDescent="0.25">
      <c r="J1035" s="43"/>
    </row>
    <row r="1036" spans="10:10" ht="15.75" x14ac:dyDescent="0.25">
      <c r="J1036" s="43"/>
    </row>
    <row r="1037" spans="10:10" ht="15.75" x14ac:dyDescent="0.25">
      <c r="J1037" s="43"/>
    </row>
    <row r="1038" spans="10:10" ht="15.75" x14ac:dyDescent="0.25">
      <c r="J1038" s="43"/>
    </row>
    <row r="1039" spans="10:10" ht="15.75" x14ac:dyDescent="0.25">
      <c r="J1039" s="43"/>
    </row>
    <row r="1040" spans="10:10" ht="15.75" x14ac:dyDescent="0.25">
      <c r="J1040" s="43"/>
    </row>
    <row r="1041" spans="10:10" ht="15.75" x14ac:dyDescent="0.25">
      <c r="J1041" s="43"/>
    </row>
    <row r="1042" spans="10:10" ht="15.75" x14ac:dyDescent="0.25">
      <c r="J1042" s="43"/>
    </row>
    <row r="1043" spans="10:10" ht="15.75" x14ac:dyDescent="0.25">
      <c r="J1043" s="43"/>
    </row>
    <row r="1044" spans="10:10" ht="15.75" x14ac:dyDescent="0.25">
      <c r="J1044" s="43"/>
    </row>
    <row r="1045" spans="10:10" ht="15.75" x14ac:dyDescent="0.25">
      <c r="J1045" s="43"/>
    </row>
    <row r="1046" spans="10:10" ht="15.75" x14ac:dyDescent="0.25">
      <c r="J1046" s="43"/>
    </row>
    <row r="1047" spans="10:10" ht="15.75" x14ac:dyDescent="0.25">
      <c r="J1047" s="43"/>
    </row>
    <row r="1048" spans="10:10" ht="15.75" x14ac:dyDescent="0.25">
      <c r="J1048" s="43"/>
    </row>
    <row r="1049" spans="10:10" ht="15.75" x14ac:dyDescent="0.25">
      <c r="J1049" s="43"/>
    </row>
    <row r="1050" spans="10:10" ht="15.75" x14ac:dyDescent="0.25">
      <c r="J1050" s="43"/>
    </row>
    <row r="1051" spans="10:10" ht="15.75" x14ac:dyDescent="0.25">
      <c r="J1051" s="43"/>
    </row>
    <row r="1052" spans="10:10" ht="15.75" x14ac:dyDescent="0.25">
      <c r="J1052" s="43"/>
    </row>
    <row r="1053" spans="10:10" ht="15.75" x14ac:dyDescent="0.25">
      <c r="J1053" s="43"/>
    </row>
    <row r="1054" spans="10:10" ht="15.75" x14ac:dyDescent="0.25">
      <c r="J1054" s="43"/>
    </row>
    <row r="1055" spans="10:10" ht="15.75" x14ac:dyDescent="0.25">
      <c r="J1055" s="43"/>
    </row>
    <row r="1056" spans="10:10" ht="15.75" x14ac:dyDescent="0.25">
      <c r="J1056" s="43"/>
    </row>
    <row r="1057" spans="10:10" ht="15.75" x14ac:dyDescent="0.25">
      <c r="J1057" s="43"/>
    </row>
    <row r="1058" spans="10:10" ht="15.75" x14ac:dyDescent="0.25">
      <c r="J1058" s="43"/>
    </row>
    <row r="1059" spans="10:10" ht="15.75" x14ac:dyDescent="0.25">
      <c r="J1059" s="43"/>
    </row>
    <row r="1060" spans="10:10" ht="15.75" x14ac:dyDescent="0.25">
      <c r="J1060" s="43"/>
    </row>
    <row r="1061" spans="10:10" ht="15.75" x14ac:dyDescent="0.25">
      <c r="J1061" s="43"/>
    </row>
    <row r="1062" spans="10:10" ht="15.75" x14ac:dyDescent="0.25">
      <c r="J1062" s="43"/>
    </row>
    <row r="1063" spans="10:10" ht="15.75" x14ac:dyDescent="0.25">
      <c r="J1063" s="43"/>
    </row>
    <row r="1064" spans="10:10" ht="15.75" x14ac:dyDescent="0.25">
      <c r="J1064" s="43"/>
    </row>
    <row r="1065" spans="10:10" ht="15.75" x14ac:dyDescent="0.25">
      <c r="J1065" s="43"/>
    </row>
    <row r="1066" spans="10:10" ht="15.75" x14ac:dyDescent="0.25">
      <c r="J1066" s="43"/>
    </row>
    <row r="1067" spans="10:10" ht="15.75" x14ac:dyDescent="0.25">
      <c r="J1067" s="43"/>
    </row>
    <row r="1068" spans="10:10" ht="15.75" x14ac:dyDescent="0.25">
      <c r="J1068" s="43"/>
    </row>
    <row r="1069" spans="10:10" ht="15.75" x14ac:dyDescent="0.25">
      <c r="J1069" s="43"/>
    </row>
    <row r="1070" spans="10:10" ht="15.75" x14ac:dyDescent="0.25">
      <c r="J1070" s="43"/>
    </row>
    <row r="1071" spans="10:10" ht="15.75" x14ac:dyDescent="0.25">
      <c r="J1071" s="43"/>
    </row>
    <row r="1072" spans="10:10" ht="15.75" x14ac:dyDescent="0.25">
      <c r="J1072" s="43"/>
    </row>
    <row r="1073" spans="10:10" ht="15.75" x14ac:dyDescent="0.25">
      <c r="J1073" s="43"/>
    </row>
    <row r="1074" spans="10:10" ht="15.75" x14ac:dyDescent="0.25">
      <c r="J1074" s="43"/>
    </row>
    <row r="1075" spans="10:10" ht="15.75" x14ac:dyDescent="0.25">
      <c r="J1075" s="43"/>
    </row>
    <row r="1076" spans="10:10" ht="15.75" x14ac:dyDescent="0.25">
      <c r="J1076" s="43"/>
    </row>
    <row r="1077" spans="10:10" ht="15.75" x14ac:dyDescent="0.25">
      <c r="J1077" s="43"/>
    </row>
    <row r="1078" spans="10:10" ht="15.75" x14ac:dyDescent="0.25">
      <c r="J1078" s="43"/>
    </row>
    <row r="1079" spans="10:10" ht="15.75" x14ac:dyDescent="0.25">
      <c r="J1079" s="43"/>
    </row>
    <row r="1080" spans="10:10" ht="15.75" x14ac:dyDescent="0.25">
      <c r="J1080" s="43"/>
    </row>
    <row r="1081" spans="10:10" ht="15.75" x14ac:dyDescent="0.25">
      <c r="J1081" s="43"/>
    </row>
    <row r="1082" spans="10:10" ht="15.75" x14ac:dyDescent="0.25">
      <c r="J1082" s="43"/>
    </row>
    <row r="1083" spans="10:10" ht="15.75" x14ac:dyDescent="0.25">
      <c r="J1083" s="43"/>
    </row>
    <row r="1084" spans="10:10" ht="15.75" x14ac:dyDescent="0.25">
      <c r="J1084" s="43"/>
    </row>
    <row r="1085" spans="10:10" ht="15.75" x14ac:dyDescent="0.25">
      <c r="J1085" s="43"/>
    </row>
    <row r="1086" spans="10:10" ht="15.75" x14ac:dyDescent="0.25">
      <c r="J1086" s="43"/>
    </row>
    <row r="1087" spans="10:10" ht="15.75" x14ac:dyDescent="0.25">
      <c r="J1087" s="43"/>
    </row>
    <row r="1088" spans="10:10" ht="15.75" x14ac:dyDescent="0.25">
      <c r="J1088" s="43"/>
    </row>
    <row r="1089" spans="10:10" ht="15.75" x14ac:dyDescent="0.25">
      <c r="J1089" s="43"/>
    </row>
    <row r="1090" spans="10:10" ht="15.75" x14ac:dyDescent="0.25">
      <c r="J1090" s="43"/>
    </row>
    <row r="1091" spans="10:10" ht="15.75" x14ac:dyDescent="0.25">
      <c r="J1091" s="43"/>
    </row>
    <row r="1092" spans="10:10" ht="15.75" x14ac:dyDescent="0.25">
      <c r="J1092" s="43"/>
    </row>
    <row r="1093" spans="10:10" ht="15.75" x14ac:dyDescent="0.25">
      <c r="J1093" s="43"/>
    </row>
    <row r="1094" spans="10:10" ht="15.75" x14ac:dyDescent="0.25">
      <c r="J1094" s="43"/>
    </row>
    <row r="1095" spans="10:10" ht="15.75" x14ac:dyDescent="0.25">
      <c r="J1095" s="43"/>
    </row>
    <row r="1096" spans="10:10" ht="15.75" x14ac:dyDescent="0.25">
      <c r="J1096" s="43"/>
    </row>
    <row r="1097" spans="10:10" ht="15.75" x14ac:dyDescent="0.25">
      <c r="J1097" s="43"/>
    </row>
    <row r="1098" spans="10:10" ht="15.75" x14ac:dyDescent="0.25">
      <c r="J1098" s="43"/>
    </row>
    <row r="1099" spans="10:10" ht="15.75" x14ac:dyDescent="0.25">
      <c r="J1099" s="43"/>
    </row>
    <row r="1100" spans="10:10" ht="15.75" x14ac:dyDescent="0.25">
      <c r="J1100" s="43"/>
    </row>
    <row r="1101" spans="10:10" ht="15.75" x14ac:dyDescent="0.25">
      <c r="J1101" s="43"/>
    </row>
    <row r="1102" spans="10:10" ht="15.75" x14ac:dyDescent="0.25">
      <c r="J1102" s="43"/>
    </row>
    <row r="1103" spans="10:10" ht="15.75" x14ac:dyDescent="0.25">
      <c r="J1103" s="43"/>
    </row>
    <row r="1104" spans="10:10" ht="15.75" x14ac:dyDescent="0.25">
      <c r="J1104" s="43"/>
    </row>
    <row r="1105" spans="10:10" ht="15.75" x14ac:dyDescent="0.25">
      <c r="J1105" s="43"/>
    </row>
    <row r="1106" spans="10:10" ht="15.75" x14ac:dyDescent="0.25">
      <c r="J1106" s="43"/>
    </row>
    <row r="1107" spans="10:10" ht="15.75" x14ac:dyDescent="0.25">
      <c r="J1107" s="43"/>
    </row>
    <row r="1108" spans="10:10" ht="15.75" x14ac:dyDescent="0.25">
      <c r="J1108" s="43"/>
    </row>
    <row r="1109" spans="10:10" ht="15.75" x14ac:dyDescent="0.25">
      <c r="J1109" s="43"/>
    </row>
    <row r="1110" spans="10:10" ht="15.75" x14ac:dyDescent="0.25">
      <c r="J1110" s="43"/>
    </row>
    <row r="1111" spans="10:10" ht="15.75" x14ac:dyDescent="0.25">
      <c r="J1111" s="43"/>
    </row>
    <row r="1112" spans="10:10" ht="15.75" x14ac:dyDescent="0.25">
      <c r="J1112" s="43"/>
    </row>
    <row r="1113" spans="10:10" ht="15.75" x14ac:dyDescent="0.25">
      <c r="J1113" s="43"/>
    </row>
    <row r="1114" spans="10:10" ht="15.75" x14ac:dyDescent="0.25">
      <c r="J1114" s="43"/>
    </row>
    <row r="1115" spans="10:10" ht="15.75" x14ac:dyDescent="0.25">
      <c r="J1115" s="43"/>
    </row>
    <row r="1116" spans="10:10" ht="15.75" x14ac:dyDescent="0.25">
      <c r="J1116" s="43"/>
    </row>
    <row r="1117" spans="10:10" ht="15.75" x14ac:dyDescent="0.25">
      <c r="J1117" s="43"/>
    </row>
    <row r="1118" spans="10:10" ht="15.75" x14ac:dyDescent="0.25">
      <c r="J1118" s="43"/>
    </row>
    <row r="1119" spans="10:10" ht="15.75" x14ac:dyDescent="0.25">
      <c r="J1119" s="43"/>
    </row>
    <row r="1120" spans="10:10" ht="15.75" x14ac:dyDescent="0.25">
      <c r="J1120" s="43"/>
    </row>
    <row r="1121" spans="10:10" ht="15.75" x14ac:dyDescent="0.25">
      <c r="J1121" s="43"/>
    </row>
    <row r="1122" spans="10:10" ht="15.75" x14ac:dyDescent="0.25">
      <c r="J1122" s="43"/>
    </row>
    <row r="1123" spans="10:10" ht="15.75" x14ac:dyDescent="0.25">
      <c r="J1123" s="43"/>
    </row>
    <row r="1124" spans="10:10" ht="15.75" x14ac:dyDescent="0.25">
      <c r="J1124" s="43"/>
    </row>
    <row r="1125" spans="10:10" ht="15.75" x14ac:dyDescent="0.25">
      <c r="J1125" s="43"/>
    </row>
    <row r="1126" spans="10:10" ht="15.75" x14ac:dyDescent="0.25">
      <c r="J1126" s="43"/>
    </row>
    <row r="1127" spans="10:10" ht="15.75" x14ac:dyDescent="0.25">
      <c r="J1127" s="43"/>
    </row>
    <row r="1128" spans="10:10" ht="15.75" x14ac:dyDescent="0.25">
      <c r="J1128" s="43"/>
    </row>
    <row r="1129" spans="10:10" ht="15.75" x14ac:dyDescent="0.25">
      <c r="J1129" s="43"/>
    </row>
    <row r="1130" spans="10:10" ht="15.75" x14ac:dyDescent="0.25">
      <c r="J1130" s="43"/>
    </row>
    <row r="1131" spans="10:10" ht="15.75" x14ac:dyDescent="0.25">
      <c r="J1131" s="43"/>
    </row>
    <row r="1132" spans="10:10" ht="15.75" x14ac:dyDescent="0.25">
      <c r="J1132" s="43"/>
    </row>
    <row r="1133" spans="10:10" ht="15.75" x14ac:dyDescent="0.25">
      <c r="J1133" s="43"/>
    </row>
    <row r="1134" spans="10:10" ht="15.75" x14ac:dyDescent="0.25">
      <c r="J1134" s="43"/>
    </row>
    <row r="1135" spans="10:10" ht="15.75" x14ac:dyDescent="0.25">
      <c r="J1135" s="43"/>
    </row>
    <row r="1136" spans="10:10" ht="15.75" x14ac:dyDescent="0.25">
      <c r="J1136" s="43"/>
    </row>
    <row r="1137" spans="10:10" ht="15.75" x14ac:dyDescent="0.25">
      <c r="J1137" s="43"/>
    </row>
    <row r="1138" spans="10:10" ht="15.75" x14ac:dyDescent="0.25">
      <c r="J1138" s="43"/>
    </row>
    <row r="1139" spans="10:10" ht="15.75" x14ac:dyDescent="0.25">
      <c r="J1139" s="43"/>
    </row>
    <row r="1140" spans="10:10" ht="15.75" x14ac:dyDescent="0.25">
      <c r="J1140" s="43"/>
    </row>
    <row r="1141" spans="10:10" ht="15.75" x14ac:dyDescent="0.25">
      <c r="J1141" s="43"/>
    </row>
    <row r="1142" spans="10:10" ht="15.75" x14ac:dyDescent="0.25">
      <c r="J1142" s="43"/>
    </row>
    <row r="1143" spans="10:10" ht="15.75" x14ac:dyDescent="0.25">
      <c r="J1143" s="43"/>
    </row>
    <row r="1144" spans="10:10" ht="15.75" x14ac:dyDescent="0.25">
      <c r="J1144" s="43"/>
    </row>
    <row r="1145" spans="10:10" ht="15.75" x14ac:dyDescent="0.25">
      <c r="J1145" s="43"/>
    </row>
    <row r="1146" spans="10:10" ht="15.75" x14ac:dyDescent="0.25">
      <c r="J1146" s="43"/>
    </row>
    <row r="1147" spans="10:10" ht="15.75" x14ac:dyDescent="0.25">
      <c r="J1147" s="43"/>
    </row>
    <row r="1148" spans="10:10" ht="15.75" x14ac:dyDescent="0.25">
      <c r="J1148" s="43"/>
    </row>
    <row r="1149" spans="10:10" ht="15.75" x14ac:dyDescent="0.25">
      <c r="J1149" s="43"/>
    </row>
    <row r="1150" spans="10:10" ht="15.75" x14ac:dyDescent="0.25">
      <c r="J1150" s="43"/>
    </row>
    <row r="1151" spans="10:10" ht="15.75" x14ac:dyDescent="0.25">
      <c r="J1151" s="43"/>
    </row>
    <row r="1152" spans="10:10" ht="15.75" x14ac:dyDescent="0.25">
      <c r="J1152" s="43"/>
    </row>
    <row r="1153" spans="10:10" ht="15.75" x14ac:dyDescent="0.25">
      <c r="J1153" s="43"/>
    </row>
    <row r="1154" spans="10:10" ht="15.75" x14ac:dyDescent="0.25">
      <c r="J1154" s="43"/>
    </row>
    <row r="1155" spans="10:10" ht="15.75" x14ac:dyDescent="0.25">
      <c r="J1155" s="43"/>
    </row>
    <row r="1156" spans="10:10" ht="15.75" x14ac:dyDescent="0.25">
      <c r="J1156" s="43"/>
    </row>
    <row r="1157" spans="10:10" ht="15.75" x14ac:dyDescent="0.25">
      <c r="J1157" s="43"/>
    </row>
    <row r="1158" spans="10:10" ht="15.75" x14ac:dyDescent="0.25">
      <c r="J1158" s="43"/>
    </row>
    <row r="1159" spans="10:10" ht="15.75" x14ac:dyDescent="0.25">
      <c r="J1159" s="43"/>
    </row>
    <row r="1160" spans="10:10" ht="15.75" x14ac:dyDescent="0.25">
      <c r="J1160" s="43"/>
    </row>
    <row r="1161" spans="10:10" ht="15.75" x14ac:dyDescent="0.25">
      <c r="J1161" s="43"/>
    </row>
    <row r="1162" spans="10:10" ht="15.75" x14ac:dyDescent="0.25">
      <c r="J1162" s="43"/>
    </row>
    <row r="1163" spans="10:10" ht="15.75" x14ac:dyDescent="0.25">
      <c r="J1163" s="43"/>
    </row>
    <row r="1164" spans="10:10" ht="15.75" x14ac:dyDescent="0.25">
      <c r="J1164" s="43"/>
    </row>
    <row r="1165" spans="10:10" ht="15.75" x14ac:dyDescent="0.25">
      <c r="J1165" s="43"/>
    </row>
    <row r="1166" spans="10:10" ht="15.75" x14ac:dyDescent="0.25">
      <c r="J1166" s="43"/>
    </row>
    <row r="1167" spans="10:10" ht="15.75" x14ac:dyDescent="0.25">
      <c r="J1167" s="43"/>
    </row>
    <row r="1168" spans="10:10" ht="15.75" x14ac:dyDescent="0.25">
      <c r="J1168" s="43"/>
    </row>
    <row r="1169" spans="10:10" ht="15.75" x14ac:dyDescent="0.25">
      <c r="J1169" s="43"/>
    </row>
    <row r="1170" spans="10:10" ht="15.75" x14ac:dyDescent="0.25">
      <c r="J1170" s="43"/>
    </row>
    <row r="1171" spans="10:10" ht="15.75" x14ac:dyDescent="0.25">
      <c r="J1171" s="43"/>
    </row>
    <row r="1172" spans="10:10" ht="15.75" x14ac:dyDescent="0.25">
      <c r="J1172" s="43"/>
    </row>
    <row r="1173" spans="10:10" ht="15.75" x14ac:dyDescent="0.25">
      <c r="J1173" s="43"/>
    </row>
    <row r="1174" spans="10:10" ht="15.75" x14ac:dyDescent="0.25">
      <c r="J1174" s="43"/>
    </row>
    <row r="1175" spans="10:10" ht="15.75" x14ac:dyDescent="0.25">
      <c r="J1175" s="43"/>
    </row>
    <row r="1176" spans="10:10" ht="15.75" x14ac:dyDescent="0.25">
      <c r="J1176" s="43"/>
    </row>
    <row r="1177" spans="10:10" ht="15.75" x14ac:dyDescent="0.25">
      <c r="J1177" s="43"/>
    </row>
    <row r="1178" spans="10:10" ht="15.75" x14ac:dyDescent="0.25">
      <c r="J1178" s="43"/>
    </row>
    <row r="1179" spans="10:10" ht="15.75" x14ac:dyDescent="0.25">
      <c r="J1179" s="43"/>
    </row>
    <row r="1180" spans="10:10" ht="15.75" x14ac:dyDescent="0.25">
      <c r="J1180" s="43"/>
    </row>
    <row r="1181" spans="10:10" ht="15.75" x14ac:dyDescent="0.25">
      <c r="J1181" s="43"/>
    </row>
    <row r="1182" spans="10:10" ht="15.75" x14ac:dyDescent="0.25">
      <c r="J1182" s="43"/>
    </row>
    <row r="1183" spans="10:10" ht="15.75" x14ac:dyDescent="0.25">
      <c r="J1183" s="43"/>
    </row>
    <row r="1184" spans="10:10" ht="15.75" x14ac:dyDescent="0.25">
      <c r="J1184" s="43"/>
    </row>
    <row r="1185" spans="10:10" ht="15.75" x14ac:dyDescent="0.25">
      <c r="J1185" s="43"/>
    </row>
    <row r="1186" spans="10:10" ht="15.75" x14ac:dyDescent="0.25">
      <c r="J1186" s="43"/>
    </row>
    <row r="1187" spans="10:10" ht="15.75" x14ac:dyDescent="0.25">
      <c r="J1187" s="43"/>
    </row>
    <row r="1188" spans="10:10" ht="15.75" x14ac:dyDescent="0.25">
      <c r="J1188" s="43"/>
    </row>
    <row r="1189" spans="10:10" ht="15.75" x14ac:dyDescent="0.25">
      <c r="J1189" s="43"/>
    </row>
    <row r="1190" spans="10:10" ht="15.75" x14ac:dyDescent="0.25">
      <c r="J1190" s="43"/>
    </row>
    <row r="1191" spans="10:10" ht="15.75" x14ac:dyDescent="0.25">
      <c r="J1191" s="43"/>
    </row>
    <row r="1192" spans="10:10" ht="15.75" x14ac:dyDescent="0.25">
      <c r="J1192" s="43"/>
    </row>
    <row r="1193" spans="10:10" ht="15.75" x14ac:dyDescent="0.25">
      <c r="J1193" s="43"/>
    </row>
    <row r="1194" spans="10:10" ht="15.75" x14ac:dyDescent="0.25">
      <c r="J1194" s="43"/>
    </row>
    <row r="1195" spans="10:10" ht="15.75" x14ac:dyDescent="0.25">
      <c r="J1195" s="43"/>
    </row>
    <row r="1196" spans="10:10" ht="15.75" x14ac:dyDescent="0.25">
      <c r="J1196" s="43"/>
    </row>
    <row r="1197" spans="10:10" ht="15.75" x14ac:dyDescent="0.25">
      <c r="J1197" s="43"/>
    </row>
    <row r="1198" spans="10:10" ht="15.75" x14ac:dyDescent="0.25">
      <c r="J1198" s="43"/>
    </row>
    <row r="1199" spans="10:10" ht="15.75" x14ac:dyDescent="0.25">
      <c r="J1199" s="43"/>
    </row>
    <row r="1200" spans="10:10" ht="15.75" x14ac:dyDescent="0.25">
      <c r="J1200" s="43"/>
    </row>
    <row r="1201" spans="10:10" ht="15.75" x14ac:dyDescent="0.25">
      <c r="J1201" s="43"/>
    </row>
    <row r="1202" spans="10:10" ht="15.75" x14ac:dyDescent="0.25">
      <c r="J1202" s="43"/>
    </row>
    <row r="1203" spans="10:10" ht="15.75" x14ac:dyDescent="0.25">
      <c r="J1203" s="43"/>
    </row>
    <row r="1204" spans="10:10" ht="15.75" x14ac:dyDescent="0.25">
      <c r="J1204" s="43"/>
    </row>
    <row r="1205" spans="10:10" ht="15.75" x14ac:dyDescent="0.25">
      <c r="J1205" s="43"/>
    </row>
    <row r="1206" spans="10:10" ht="15.75" x14ac:dyDescent="0.25">
      <c r="J1206" s="43"/>
    </row>
    <row r="1207" spans="10:10" ht="15.75" x14ac:dyDescent="0.25">
      <c r="J1207" s="43"/>
    </row>
    <row r="1208" spans="10:10" ht="15.75" x14ac:dyDescent="0.25">
      <c r="J1208" s="43"/>
    </row>
    <row r="1209" spans="10:10" ht="15.75" x14ac:dyDescent="0.25">
      <c r="J1209" s="43"/>
    </row>
    <row r="1210" spans="10:10" ht="15.75" x14ac:dyDescent="0.25">
      <c r="J1210" s="43"/>
    </row>
    <row r="1211" spans="10:10" ht="15.75" x14ac:dyDescent="0.25">
      <c r="J1211" s="43"/>
    </row>
    <row r="1212" spans="10:10" ht="15.75" x14ac:dyDescent="0.25">
      <c r="J1212" s="43"/>
    </row>
    <row r="1213" spans="10:10" ht="15.75" x14ac:dyDescent="0.25">
      <c r="J1213" s="43"/>
    </row>
    <row r="1214" spans="10:10" ht="15.75" x14ac:dyDescent="0.25">
      <c r="J1214" s="43"/>
    </row>
    <row r="1215" spans="10:10" ht="15.75" x14ac:dyDescent="0.25">
      <c r="J1215" s="43"/>
    </row>
    <row r="1216" spans="10:10" ht="15.75" x14ac:dyDescent="0.25">
      <c r="J1216" s="43"/>
    </row>
    <row r="1217" spans="10:10" ht="15.75" x14ac:dyDescent="0.25">
      <c r="J1217" s="43"/>
    </row>
    <row r="1218" spans="10:10" ht="15.75" x14ac:dyDescent="0.25">
      <c r="J1218" s="43"/>
    </row>
    <row r="1219" spans="10:10" ht="15.75" x14ac:dyDescent="0.25">
      <c r="J1219" s="43"/>
    </row>
    <row r="1220" spans="10:10" ht="15.75" x14ac:dyDescent="0.25">
      <c r="J1220" s="43"/>
    </row>
    <row r="1221" spans="10:10" ht="15.75" x14ac:dyDescent="0.25">
      <c r="J1221" s="43"/>
    </row>
    <row r="1222" spans="10:10" ht="15.75" x14ac:dyDescent="0.25">
      <c r="J1222" s="43"/>
    </row>
    <row r="1223" spans="10:10" ht="15.75" x14ac:dyDescent="0.25">
      <c r="J1223" s="43"/>
    </row>
    <row r="1224" spans="10:10" ht="15.75" x14ac:dyDescent="0.25">
      <c r="J1224" s="43"/>
    </row>
    <row r="1225" spans="10:10" ht="15.75" x14ac:dyDescent="0.25">
      <c r="J1225" s="43"/>
    </row>
    <row r="1226" spans="10:10" ht="15.75" x14ac:dyDescent="0.25">
      <c r="J1226" s="43"/>
    </row>
    <row r="1227" spans="10:10" ht="15.75" x14ac:dyDescent="0.25">
      <c r="J1227" s="43"/>
    </row>
    <row r="1228" spans="10:10" ht="15.75" x14ac:dyDescent="0.25">
      <c r="J1228" s="43"/>
    </row>
    <row r="1229" spans="10:10" ht="15.75" x14ac:dyDescent="0.25">
      <c r="J1229" s="43"/>
    </row>
    <row r="1230" spans="10:10" ht="15.75" x14ac:dyDescent="0.25">
      <c r="J1230" s="43"/>
    </row>
    <row r="1231" spans="10:10" ht="15.75" x14ac:dyDescent="0.25">
      <c r="J1231" s="43"/>
    </row>
    <row r="1232" spans="10:10" ht="15.75" x14ac:dyDescent="0.25">
      <c r="J1232" s="43"/>
    </row>
    <row r="1233" spans="10:10" ht="15.75" x14ac:dyDescent="0.25">
      <c r="J1233" s="43"/>
    </row>
    <row r="1234" spans="10:10" ht="15.75" x14ac:dyDescent="0.25">
      <c r="J1234" s="43"/>
    </row>
    <row r="1235" spans="10:10" ht="15.75" x14ac:dyDescent="0.25">
      <c r="J1235" s="43"/>
    </row>
    <row r="1236" spans="10:10" ht="15.75" x14ac:dyDescent="0.25">
      <c r="J1236" s="43"/>
    </row>
    <row r="1237" spans="10:10" ht="15.75" x14ac:dyDescent="0.25">
      <c r="J1237" s="43"/>
    </row>
    <row r="1238" spans="10:10" ht="15.75" x14ac:dyDescent="0.25">
      <c r="J1238" s="43"/>
    </row>
    <row r="1239" spans="10:10" ht="15.75" x14ac:dyDescent="0.25">
      <c r="J1239" s="43"/>
    </row>
    <row r="1240" spans="10:10" ht="15.75" x14ac:dyDescent="0.25">
      <c r="J1240" s="43"/>
    </row>
    <row r="1241" spans="10:10" ht="15.75" x14ac:dyDescent="0.25">
      <c r="J1241" s="43"/>
    </row>
    <row r="1242" spans="10:10" ht="15.75" x14ac:dyDescent="0.25">
      <c r="J1242" s="43"/>
    </row>
    <row r="1243" spans="10:10" ht="15.75" x14ac:dyDescent="0.25">
      <c r="J1243" s="43"/>
    </row>
    <row r="1244" spans="10:10" ht="15.75" x14ac:dyDescent="0.25">
      <c r="J1244" s="43"/>
    </row>
    <row r="1245" spans="10:10" ht="15.75" x14ac:dyDescent="0.25">
      <c r="J1245" s="43"/>
    </row>
    <row r="1246" spans="10:10" ht="15.75" x14ac:dyDescent="0.25">
      <c r="J1246" s="43"/>
    </row>
    <row r="1247" spans="10:10" ht="15.75" x14ac:dyDescent="0.25">
      <c r="J1247" s="43"/>
    </row>
    <row r="1248" spans="10:10" ht="15.75" x14ac:dyDescent="0.25">
      <c r="J1248" s="43"/>
    </row>
    <row r="1249" spans="10:10" ht="15.75" x14ac:dyDescent="0.25">
      <c r="J1249" s="43"/>
    </row>
    <row r="1250" spans="10:10" ht="15.75" x14ac:dyDescent="0.25">
      <c r="J1250" s="43"/>
    </row>
    <row r="1251" spans="10:10" ht="15.75" x14ac:dyDescent="0.25">
      <c r="J1251" s="43"/>
    </row>
    <row r="1252" spans="10:10" ht="15.75" x14ac:dyDescent="0.25">
      <c r="J1252" s="43"/>
    </row>
    <row r="1253" spans="10:10" ht="15.75" x14ac:dyDescent="0.25">
      <c r="J1253" s="43"/>
    </row>
    <row r="1254" spans="10:10" ht="15.75" x14ac:dyDescent="0.25">
      <c r="J1254" s="43"/>
    </row>
    <row r="1255" spans="10:10" ht="15.75" x14ac:dyDescent="0.25">
      <c r="J1255" s="43"/>
    </row>
    <row r="1256" spans="10:10" ht="15.75" x14ac:dyDescent="0.25">
      <c r="J1256" s="43"/>
    </row>
    <row r="1257" spans="10:10" ht="15.75" x14ac:dyDescent="0.25">
      <c r="J1257" s="43"/>
    </row>
    <row r="1258" spans="10:10" ht="15.75" x14ac:dyDescent="0.25">
      <c r="J1258" s="43"/>
    </row>
    <row r="1259" spans="10:10" ht="15.75" x14ac:dyDescent="0.25">
      <c r="J1259" s="43"/>
    </row>
    <row r="1260" spans="10:10" ht="15.75" x14ac:dyDescent="0.25">
      <c r="J1260" s="43"/>
    </row>
    <row r="1261" spans="10:10" ht="15.75" x14ac:dyDescent="0.25">
      <c r="J1261" s="43"/>
    </row>
    <row r="1262" spans="10:10" ht="15.75" x14ac:dyDescent="0.25">
      <c r="J1262" s="43"/>
    </row>
    <row r="1263" spans="10:10" ht="15.75" x14ac:dyDescent="0.25">
      <c r="J1263" s="43"/>
    </row>
    <row r="1264" spans="10:10" ht="15.75" x14ac:dyDescent="0.25">
      <c r="J1264" s="43"/>
    </row>
    <row r="1265" spans="10:10" ht="15.75" x14ac:dyDescent="0.25">
      <c r="J1265" s="43"/>
    </row>
    <row r="1266" spans="10:10" ht="15.75" x14ac:dyDescent="0.25">
      <c r="J1266" s="43"/>
    </row>
    <row r="1267" spans="10:10" ht="15.75" x14ac:dyDescent="0.25">
      <c r="J1267" s="43"/>
    </row>
    <row r="1268" spans="10:10" ht="15.75" x14ac:dyDescent="0.25">
      <c r="J1268" s="43"/>
    </row>
    <row r="1269" spans="10:10" ht="15.75" x14ac:dyDescent="0.25">
      <c r="J1269" s="43"/>
    </row>
    <row r="1270" spans="10:10" ht="15.75" x14ac:dyDescent="0.25">
      <c r="J1270" s="43"/>
    </row>
    <row r="1271" spans="10:10" ht="15.75" x14ac:dyDescent="0.25">
      <c r="J1271" s="43"/>
    </row>
    <row r="1272" spans="10:10" ht="15.75" x14ac:dyDescent="0.25">
      <c r="J1272" s="43"/>
    </row>
    <row r="1273" spans="10:10" ht="15.75" x14ac:dyDescent="0.25">
      <c r="J1273" s="43"/>
    </row>
    <row r="1274" spans="10:10" ht="15.75" x14ac:dyDescent="0.25">
      <c r="J1274" s="43"/>
    </row>
    <row r="1275" spans="10:10" ht="15.75" x14ac:dyDescent="0.25">
      <c r="J1275" s="43"/>
    </row>
    <row r="1276" spans="10:10" ht="15.75" x14ac:dyDescent="0.25">
      <c r="J1276" s="43"/>
    </row>
    <row r="1277" spans="10:10" ht="15.75" x14ac:dyDescent="0.25">
      <c r="J1277" s="43"/>
    </row>
    <row r="1278" spans="10:10" ht="15.75" x14ac:dyDescent="0.25">
      <c r="J1278" s="43"/>
    </row>
    <row r="1279" spans="10:10" ht="15.75" x14ac:dyDescent="0.25">
      <c r="J1279" s="43"/>
    </row>
    <row r="1280" spans="10:10" ht="15.75" x14ac:dyDescent="0.25">
      <c r="J1280" s="43"/>
    </row>
    <row r="1281" spans="10:10" ht="15.75" x14ac:dyDescent="0.25">
      <c r="J1281" s="43"/>
    </row>
    <row r="1282" spans="10:10" ht="15.75" x14ac:dyDescent="0.25">
      <c r="J1282" s="43"/>
    </row>
    <row r="1283" spans="10:10" ht="15.75" x14ac:dyDescent="0.25">
      <c r="J1283" s="43"/>
    </row>
    <row r="1284" spans="10:10" ht="15.75" x14ac:dyDescent="0.25">
      <c r="J1284" s="43"/>
    </row>
    <row r="1285" spans="10:10" ht="15.75" x14ac:dyDescent="0.25">
      <c r="J1285" s="43"/>
    </row>
    <row r="1286" spans="10:10" ht="15.75" x14ac:dyDescent="0.25">
      <c r="J1286" s="43"/>
    </row>
    <row r="1287" spans="10:10" ht="15.75" x14ac:dyDescent="0.25">
      <c r="J1287" s="43"/>
    </row>
    <row r="1288" spans="10:10" ht="15.75" x14ac:dyDescent="0.25">
      <c r="J1288" s="43"/>
    </row>
    <row r="1289" spans="10:10" ht="15.75" x14ac:dyDescent="0.25">
      <c r="J1289" s="43"/>
    </row>
    <row r="1290" spans="10:10" ht="15.75" x14ac:dyDescent="0.25">
      <c r="J1290" s="43"/>
    </row>
    <row r="1291" spans="10:10" ht="15.75" x14ac:dyDescent="0.25">
      <c r="J1291" s="43"/>
    </row>
    <row r="1292" spans="10:10" ht="15.75" x14ac:dyDescent="0.25">
      <c r="J1292" s="43"/>
    </row>
    <row r="1293" spans="10:10" ht="15.75" x14ac:dyDescent="0.25">
      <c r="J1293" s="43"/>
    </row>
    <row r="1294" spans="10:10" ht="15.75" x14ac:dyDescent="0.25">
      <c r="J1294" s="43"/>
    </row>
    <row r="1295" spans="10:10" ht="15.75" x14ac:dyDescent="0.25">
      <c r="J1295" s="43"/>
    </row>
    <row r="1296" spans="10:10" ht="15.75" x14ac:dyDescent="0.25">
      <c r="J1296" s="43"/>
    </row>
    <row r="1297" spans="10:10" ht="15.75" x14ac:dyDescent="0.25">
      <c r="J1297" s="43"/>
    </row>
    <row r="1298" spans="10:10" ht="15.75" x14ac:dyDescent="0.25">
      <c r="J1298" s="43"/>
    </row>
    <row r="1299" spans="10:10" ht="15.75" x14ac:dyDescent="0.25">
      <c r="J1299" s="43"/>
    </row>
    <row r="1300" spans="10:10" ht="15.75" x14ac:dyDescent="0.25">
      <c r="J1300" s="43"/>
    </row>
    <row r="1301" spans="10:10" ht="15.75" x14ac:dyDescent="0.25">
      <c r="J1301" s="43"/>
    </row>
    <row r="1302" spans="10:10" ht="15.75" x14ac:dyDescent="0.25">
      <c r="J1302" s="43"/>
    </row>
    <row r="1303" spans="10:10" ht="15.75" x14ac:dyDescent="0.25">
      <c r="J1303" s="43"/>
    </row>
    <row r="1304" spans="10:10" ht="15.75" x14ac:dyDescent="0.25">
      <c r="J1304" s="43"/>
    </row>
    <row r="1305" spans="10:10" ht="15.75" x14ac:dyDescent="0.25">
      <c r="J1305" s="43"/>
    </row>
    <row r="1306" spans="10:10" ht="15.75" x14ac:dyDescent="0.25">
      <c r="J1306" s="43"/>
    </row>
    <row r="1307" spans="10:10" ht="15.75" x14ac:dyDescent="0.25">
      <c r="J1307" s="43"/>
    </row>
    <row r="1308" spans="10:10" ht="15.75" x14ac:dyDescent="0.25">
      <c r="J1308" s="43"/>
    </row>
    <row r="1309" spans="10:10" ht="15.75" x14ac:dyDescent="0.25">
      <c r="J1309" s="43"/>
    </row>
    <row r="1310" spans="10:10" ht="15.75" x14ac:dyDescent="0.25">
      <c r="J1310" s="43"/>
    </row>
    <row r="1311" spans="10:10" ht="15.75" x14ac:dyDescent="0.25">
      <c r="J1311" s="43"/>
    </row>
    <row r="1312" spans="10:10" ht="15.75" x14ac:dyDescent="0.25">
      <c r="J1312" s="43"/>
    </row>
    <row r="1313" spans="10:10" ht="15.75" x14ac:dyDescent="0.25">
      <c r="J1313" s="43"/>
    </row>
    <row r="1314" spans="10:10" ht="15.75" x14ac:dyDescent="0.25">
      <c r="J1314" s="43"/>
    </row>
    <row r="1315" spans="10:10" ht="15.75" x14ac:dyDescent="0.25">
      <c r="J1315" s="43"/>
    </row>
    <row r="1316" spans="10:10" ht="15.75" x14ac:dyDescent="0.25">
      <c r="J1316" s="43"/>
    </row>
    <row r="1317" spans="10:10" ht="15.75" x14ac:dyDescent="0.25">
      <c r="J1317" s="43"/>
    </row>
    <row r="1318" spans="10:10" ht="15.75" x14ac:dyDescent="0.25">
      <c r="J1318" s="43"/>
    </row>
    <row r="1319" spans="10:10" ht="15.75" x14ac:dyDescent="0.25">
      <c r="J1319" s="43"/>
    </row>
    <row r="1320" spans="10:10" ht="15.75" x14ac:dyDescent="0.25">
      <c r="J1320" s="43"/>
    </row>
    <row r="1321" spans="10:10" ht="15.75" x14ac:dyDescent="0.25">
      <c r="J1321" s="43"/>
    </row>
    <row r="1322" spans="10:10" ht="15.75" x14ac:dyDescent="0.25">
      <c r="J1322" s="43"/>
    </row>
    <row r="1323" spans="10:10" ht="15.75" x14ac:dyDescent="0.25">
      <c r="J1323" s="43"/>
    </row>
    <row r="1324" spans="10:10" ht="15.75" x14ac:dyDescent="0.25">
      <c r="J1324" s="43"/>
    </row>
    <row r="1325" spans="10:10" ht="15.75" x14ac:dyDescent="0.25">
      <c r="J1325" s="43"/>
    </row>
    <row r="1326" spans="10:10" ht="15.75" x14ac:dyDescent="0.25">
      <c r="J1326" s="43"/>
    </row>
    <row r="1327" spans="10:10" ht="15.75" x14ac:dyDescent="0.25">
      <c r="J1327" s="43"/>
    </row>
    <row r="1328" spans="10:10" ht="15.75" x14ac:dyDescent="0.25">
      <c r="J1328" s="43"/>
    </row>
    <row r="1329" spans="10:10" ht="15.75" x14ac:dyDescent="0.25">
      <c r="J1329" s="43"/>
    </row>
    <row r="1330" spans="10:10" ht="15.75" x14ac:dyDescent="0.25">
      <c r="J1330" s="43"/>
    </row>
    <row r="1331" spans="10:10" ht="15.75" x14ac:dyDescent="0.25">
      <c r="J1331" s="43"/>
    </row>
    <row r="1332" spans="10:10" ht="15.75" x14ac:dyDescent="0.25">
      <c r="J1332" s="43"/>
    </row>
    <row r="1333" spans="10:10" ht="15.75" x14ac:dyDescent="0.25">
      <c r="J1333" s="43"/>
    </row>
    <row r="1334" spans="10:10" ht="15.75" x14ac:dyDescent="0.25">
      <c r="J1334" s="43"/>
    </row>
    <row r="1335" spans="10:10" ht="15.75" x14ac:dyDescent="0.25">
      <c r="J1335" s="43"/>
    </row>
    <row r="1336" spans="10:10" ht="15.75" x14ac:dyDescent="0.25">
      <c r="J1336" s="43"/>
    </row>
    <row r="1337" spans="10:10" ht="15.75" x14ac:dyDescent="0.25">
      <c r="J1337" s="43"/>
    </row>
    <row r="1338" spans="10:10" ht="15.75" x14ac:dyDescent="0.25">
      <c r="J1338" s="43"/>
    </row>
    <row r="1339" spans="10:10" ht="15.75" x14ac:dyDescent="0.25">
      <c r="J1339" s="43"/>
    </row>
    <row r="1340" spans="10:10" ht="15.75" x14ac:dyDescent="0.25">
      <c r="J1340" s="43"/>
    </row>
    <row r="1341" spans="10:10" ht="15.75" x14ac:dyDescent="0.25">
      <c r="J1341" s="43"/>
    </row>
    <row r="1342" spans="10:10" ht="15.75" x14ac:dyDescent="0.25">
      <c r="J1342" s="43"/>
    </row>
    <row r="1343" spans="10:10" ht="15.75" x14ac:dyDescent="0.25">
      <c r="J1343" s="43"/>
    </row>
    <row r="1344" spans="10:10" ht="15.75" x14ac:dyDescent="0.25">
      <c r="J1344" s="43"/>
    </row>
    <row r="1345" spans="10:10" ht="15.75" x14ac:dyDescent="0.25">
      <c r="J1345" s="43"/>
    </row>
    <row r="1346" spans="10:10" ht="15.75" x14ac:dyDescent="0.25">
      <c r="J1346" s="43"/>
    </row>
    <row r="1347" spans="10:10" ht="15.75" x14ac:dyDescent="0.25">
      <c r="J1347" s="43"/>
    </row>
    <row r="1348" spans="10:10" ht="15.75" x14ac:dyDescent="0.25">
      <c r="J1348" s="43"/>
    </row>
    <row r="1349" spans="10:10" ht="15.75" x14ac:dyDescent="0.25">
      <c r="J1349" s="43"/>
    </row>
    <row r="1350" spans="10:10" ht="15.75" x14ac:dyDescent="0.25">
      <c r="J1350" s="43"/>
    </row>
    <row r="1351" spans="10:10" ht="15.75" x14ac:dyDescent="0.25">
      <c r="J1351" s="43"/>
    </row>
    <row r="1352" spans="10:10" ht="15.75" x14ac:dyDescent="0.25">
      <c r="J1352" s="43"/>
    </row>
    <row r="1353" spans="10:10" ht="15.75" x14ac:dyDescent="0.25">
      <c r="J1353" s="43"/>
    </row>
    <row r="1354" spans="10:10" ht="15.75" x14ac:dyDescent="0.25">
      <c r="J1354" s="43"/>
    </row>
    <row r="1355" spans="10:10" ht="15.75" x14ac:dyDescent="0.25">
      <c r="J1355" s="43"/>
    </row>
    <row r="1356" spans="10:10" ht="15.75" x14ac:dyDescent="0.25">
      <c r="J1356" s="43"/>
    </row>
    <row r="1357" spans="10:10" ht="15.75" x14ac:dyDescent="0.25">
      <c r="J1357" s="43"/>
    </row>
    <row r="1358" spans="10:10" ht="15.75" x14ac:dyDescent="0.25">
      <c r="J1358" s="43"/>
    </row>
    <row r="1359" spans="10:10" ht="15.75" x14ac:dyDescent="0.25">
      <c r="J1359" s="43"/>
    </row>
    <row r="1360" spans="10:10" ht="15.75" x14ac:dyDescent="0.25">
      <c r="J1360" s="43"/>
    </row>
    <row r="1361" spans="10:10" ht="15.75" x14ac:dyDescent="0.25">
      <c r="J1361" s="43"/>
    </row>
    <row r="1362" spans="10:10" ht="15.75" x14ac:dyDescent="0.25">
      <c r="J1362" s="43"/>
    </row>
    <row r="1363" spans="10:10" ht="15.75" x14ac:dyDescent="0.25">
      <c r="J1363" s="43"/>
    </row>
    <row r="1364" spans="10:10" ht="15.75" x14ac:dyDescent="0.25">
      <c r="J1364" s="43"/>
    </row>
    <row r="1365" spans="10:10" ht="15.75" x14ac:dyDescent="0.25">
      <c r="J1365" s="43"/>
    </row>
    <row r="1366" spans="10:10" ht="15.75" x14ac:dyDescent="0.25">
      <c r="J1366" s="43"/>
    </row>
    <row r="1367" spans="10:10" ht="15.75" x14ac:dyDescent="0.25">
      <c r="J1367" s="43"/>
    </row>
    <row r="1368" spans="10:10" ht="15.75" x14ac:dyDescent="0.25">
      <c r="J1368" s="43"/>
    </row>
    <row r="1369" spans="10:10" ht="15.75" x14ac:dyDescent="0.25">
      <c r="J1369" s="43"/>
    </row>
    <row r="1370" spans="10:10" ht="15.75" x14ac:dyDescent="0.25">
      <c r="J1370" s="43"/>
    </row>
    <row r="1371" spans="10:10" ht="15.75" x14ac:dyDescent="0.25">
      <c r="J1371" s="43"/>
    </row>
    <row r="1372" spans="10:10" ht="15.75" x14ac:dyDescent="0.25">
      <c r="J1372" s="43"/>
    </row>
    <row r="1373" spans="10:10" ht="15.75" x14ac:dyDescent="0.25">
      <c r="J1373" s="43"/>
    </row>
    <row r="1374" spans="10:10" ht="15.75" x14ac:dyDescent="0.25">
      <c r="J1374" s="43"/>
    </row>
    <row r="1375" spans="10:10" ht="15.75" x14ac:dyDescent="0.25">
      <c r="J1375" s="43"/>
    </row>
    <row r="1376" spans="10:10" ht="15.75" x14ac:dyDescent="0.25">
      <c r="J1376" s="43"/>
    </row>
    <row r="1377" spans="10:10" ht="15.75" x14ac:dyDescent="0.25">
      <c r="J1377" s="43"/>
    </row>
    <row r="1378" spans="10:10" ht="15.75" x14ac:dyDescent="0.25">
      <c r="J1378" s="43"/>
    </row>
    <row r="1379" spans="10:10" ht="15.75" x14ac:dyDescent="0.25">
      <c r="J1379" s="43"/>
    </row>
    <row r="1380" spans="10:10" ht="15.75" x14ac:dyDescent="0.25">
      <c r="J1380" s="43"/>
    </row>
    <row r="1381" spans="10:10" ht="15.75" x14ac:dyDescent="0.25">
      <c r="J1381" s="43"/>
    </row>
    <row r="1382" spans="10:10" ht="15.75" x14ac:dyDescent="0.25">
      <c r="J1382" s="43"/>
    </row>
    <row r="1383" spans="10:10" ht="15.75" x14ac:dyDescent="0.25">
      <c r="J1383" s="43"/>
    </row>
    <row r="1384" spans="10:10" ht="15.75" x14ac:dyDescent="0.25">
      <c r="J1384" s="43"/>
    </row>
    <row r="1385" spans="10:10" ht="15.75" x14ac:dyDescent="0.25">
      <c r="J1385" s="43"/>
    </row>
    <row r="1386" spans="10:10" ht="15.75" x14ac:dyDescent="0.25">
      <c r="J1386" s="43"/>
    </row>
    <row r="1387" spans="10:10" ht="15.75" x14ac:dyDescent="0.25">
      <c r="J1387" s="43"/>
    </row>
    <row r="1388" spans="10:10" ht="15.75" x14ac:dyDescent="0.25">
      <c r="J1388" s="43"/>
    </row>
    <row r="1389" spans="10:10" ht="15.75" x14ac:dyDescent="0.25">
      <c r="J1389" s="43"/>
    </row>
    <row r="1390" spans="10:10" ht="15.75" x14ac:dyDescent="0.25">
      <c r="J1390" s="43"/>
    </row>
    <row r="1391" spans="10:10" ht="15.75" x14ac:dyDescent="0.25">
      <c r="J1391" s="43"/>
    </row>
    <row r="1392" spans="10:10" ht="15.75" x14ac:dyDescent="0.25">
      <c r="J1392" s="43"/>
    </row>
    <row r="1393" spans="10:10" ht="15.75" x14ac:dyDescent="0.25">
      <c r="J1393" s="43"/>
    </row>
    <row r="1394" spans="10:10" ht="15.75" x14ac:dyDescent="0.25">
      <c r="J1394" s="43"/>
    </row>
    <row r="1395" spans="10:10" ht="15.75" x14ac:dyDescent="0.25">
      <c r="J1395" s="43"/>
    </row>
    <row r="1396" spans="10:10" ht="15.75" x14ac:dyDescent="0.25">
      <c r="J1396" s="43"/>
    </row>
    <row r="1397" spans="10:10" ht="15.75" x14ac:dyDescent="0.25">
      <c r="J1397" s="43"/>
    </row>
    <row r="1398" spans="10:10" ht="15.75" x14ac:dyDescent="0.25">
      <c r="J1398" s="43"/>
    </row>
    <row r="1399" spans="10:10" ht="15.75" x14ac:dyDescent="0.25">
      <c r="J1399" s="43"/>
    </row>
    <row r="1400" spans="10:10" ht="15.75" x14ac:dyDescent="0.25">
      <c r="J1400" s="43"/>
    </row>
    <row r="1401" spans="10:10" ht="15.75" x14ac:dyDescent="0.25">
      <c r="J1401" s="43"/>
    </row>
    <row r="1402" spans="10:10" ht="15.75" x14ac:dyDescent="0.25">
      <c r="J1402" s="43"/>
    </row>
    <row r="1403" spans="10:10" ht="15.75" x14ac:dyDescent="0.25">
      <c r="J1403" s="43"/>
    </row>
    <row r="1404" spans="10:10" ht="15.75" x14ac:dyDescent="0.25">
      <c r="J1404" s="43"/>
    </row>
    <row r="1405" spans="10:10" ht="15.75" x14ac:dyDescent="0.25">
      <c r="J1405" s="43"/>
    </row>
    <row r="1406" spans="10:10" ht="15.75" x14ac:dyDescent="0.25">
      <c r="J1406" s="43"/>
    </row>
    <row r="1407" spans="10:10" ht="15.75" x14ac:dyDescent="0.25">
      <c r="J1407" s="43"/>
    </row>
    <row r="1408" spans="10:10" ht="15.75" x14ac:dyDescent="0.25">
      <c r="J1408" s="43"/>
    </row>
    <row r="1409" spans="10:10" ht="15.75" x14ac:dyDescent="0.25">
      <c r="J1409" s="43"/>
    </row>
    <row r="1410" spans="10:10" ht="15.75" x14ac:dyDescent="0.25">
      <c r="J1410" s="43"/>
    </row>
    <row r="1411" spans="10:10" ht="15.75" x14ac:dyDescent="0.25">
      <c r="J1411" s="43"/>
    </row>
    <row r="1412" spans="10:10" ht="15.75" x14ac:dyDescent="0.25">
      <c r="J1412" s="43"/>
    </row>
    <row r="1413" spans="10:10" ht="15.75" x14ac:dyDescent="0.25">
      <c r="J1413" s="43"/>
    </row>
    <row r="1414" spans="10:10" ht="15.75" x14ac:dyDescent="0.25">
      <c r="J1414" s="43"/>
    </row>
    <row r="1415" spans="10:10" ht="15.75" x14ac:dyDescent="0.25">
      <c r="J1415" s="43"/>
    </row>
    <row r="1416" spans="10:10" ht="15.75" x14ac:dyDescent="0.25">
      <c r="J1416" s="43"/>
    </row>
    <row r="1417" spans="10:10" ht="15.75" x14ac:dyDescent="0.25">
      <c r="J1417" s="43"/>
    </row>
    <row r="1418" spans="10:10" ht="15.75" x14ac:dyDescent="0.25">
      <c r="J1418" s="43"/>
    </row>
    <row r="1419" spans="10:10" ht="15.75" x14ac:dyDescent="0.25">
      <c r="J1419" s="43"/>
    </row>
    <row r="1420" spans="10:10" ht="15.75" x14ac:dyDescent="0.25">
      <c r="J1420" s="43"/>
    </row>
    <row r="1421" spans="10:10" ht="15.75" x14ac:dyDescent="0.25">
      <c r="J1421" s="43"/>
    </row>
    <row r="1422" spans="10:10" ht="15.75" x14ac:dyDescent="0.25">
      <c r="J1422" s="43"/>
    </row>
    <row r="1423" spans="10:10" ht="15.75" x14ac:dyDescent="0.25">
      <c r="J1423" s="43"/>
    </row>
    <row r="1424" spans="10:10" ht="15.75" x14ac:dyDescent="0.25">
      <c r="J1424" s="43"/>
    </row>
    <row r="1425" spans="10:10" ht="15.75" x14ac:dyDescent="0.25">
      <c r="J1425" s="43"/>
    </row>
    <row r="1426" spans="10:10" ht="15.75" x14ac:dyDescent="0.25">
      <c r="J1426" s="43"/>
    </row>
    <row r="1427" spans="10:10" ht="15.75" x14ac:dyDescent="0.25">
      <c r="J1427" s="43"/>
    </row>
    <row r="1428" spans="10:10" ht="15.75" x14ac:dyDescent="0.25">
      <c r="J1428" s="43"/>
    </row>
    <row r="1429" spans="10:10" ht="15.75" x14ac:dyDescent="0.25">
      <c r="J1429" s="43"/>
    </row>
    <row r="1430" spans="10:10" ht="15.75" x14ac:dyDescent="0.25">
      <c r="J1430" s="43"/>
    </row>
    <row r="1431" spans="10:10" ht="15.75" x14ac:dyDescent="0.25">
      <c r="J1431" s="43"/>
    </row>
    <row r="1432" spans="10:10" ht="15.75" x14ac:dyDescent="0.25">
      <c r="J1432" s="43"/>
    </row>
    <row r="1433" spans="10:10" ht="15.75" x14ac:dyDescent="0.25">
      <c r="J1433" s="43"/>
    </row>
    <row r="1434" spans="10:10" ht="15.75" x14ac:dyDescent="0.25">
      <c r="J1434" s="43"/>
    </row>
    <row r="1435" spans="10:10" ht="15.75" x14ac:dyDescent="0.25">
      <c r="J1435" s="43"/>
    </row>
    <row r="1436" spans="10:10" ht="15.75" x14ac:dyDescent="0.25">
      <c r="J1436" s="43"/>
    </row>
    <row r="1437" spans="10:10" ht="15.75" x14ac:dyDescent="0.25">
      <c r="J1437" s="43"/>
    </row>
    <row r="1438" spans="10:10" ht="15.75" x14ac:dyDescent="0.25">
      <c r="J1438" s="43"/>
    </row>
    <row r="1439" spans="10:10" ht="15.75" x14ac:dyDescent="0.25">
      <c r="J1439" s="43"/>
    </row>
    <row r="1440" spans="10:10" ht="15.75" x14ac:dyDescent="0.25">
      <c r="J1440" s="43"/>
    </row>
    <row r="1441" spans="10:10" ht="15.75" x14ac:dyDescent="0.25">
      <c r="J1441" s="43"/>
    </row>
    <row r="1442" spans="10:10" ht="15.75" x14ac:dyDescent="0.25">
      <c r="J1442" s="43"/>
    </row>
    <row r="1443" spans="10:10" ht="15.75" x14ac:dyDescent="0.25">
      <c r="J1443" s="43"/>
    </row>
    <row r="1444" spans="10:10" ht="15.75" x14ac:dyDescent="0.25">
      <c r="J1444" s="43"/>
    </row>
    <row r="1445" spans="10:10" ht="15.75" x14ac:dyDescent="0.25">
      <c r="J1445" s="43"/>
    </row>
    <row r="1446" spans="10:10" ht="15.75" x14ac:dyDescent="0.25">
      <c r="J1446" s="43"/>
    </row>
    <row r="1447" spans="10:10" ht="15.75" x14ac:dyDescent="0.25">
      <c r="J1447" s="43"/>
    </row>
    <row r="1448" spans="10:10" ht="15.75" x14ac:dyDescent="0.25">
      <c r="J1448" s="43"/>
    </row>
    <row r="1449" spans="10:10" ht="15.75" x14ac:dyDescent="0.25">
      <c r="J1449" s="43"/>
    </row>
    <row r="1450" spans="10:10" ht="15.75" x14ac:dyDescent="0.25">
      <c r="J1450" s="43"/>
    </row>
    <row r="1451" spans="10:10" ht="15.75" x14ac:dyDescent="0.25">
      <c r="J1451" s="43"/>
    </row>
    <row r="1452" spans="10:10" ht="15.75" x14ac:dyDescent="0.25">
      <c r="J1452" s="43"/>
    </row>
    <row r="1453" spans="10:10" ht="15.75" x14ac:dyDescent="0.25">
      <c r="J1453" s="43"/>
    </row>
    <row r="1454" spans="10:10" ht="15.75" x14ac:dyDescent="0.25">
      <c r="J1454" s="43"/>
    </row>
    <row r="1455" spans="10:10" ht="15.75" x14ac:dyDescent="0.25">
      <c r="J1455" s="43"/>
    </row>
    <row r="1456" spans="10:10" ht="15.75" x14ac:dyDescent="0.25">
      <c r="J1456" s="43"/>
    </row>
    <row r="1457" spans="10:10" ht="15.75" x14ac:dyDescent="0.25">
      <c r="J1457" s="43"/>
    </row>
    <row r="1458" spans="10:10" ht="15.75" x14ac:dyDescent="0.25">
      <c r="J1458" s="43"/>
    </row>
    <row r="1459" spans="10:10" ht="15.75" x14ac:dyDescent="0.25">
      <c r="J1459" s="43"/>
    </row>
    <row r="1460" spans="10:10" ht="15.75" x14ac:dyDescent="0.25">
      <c r="J1460" s="43"/>
    </row>
    <row r="1461" spans="10:10" ht="15.75" x14ac:dyDescent="0.25">
      <c r="J1461" s="43"/>
    </row>
    <row r="1462" spans="10:10" ht="15.75" x14ac:dyDescent="0.25">
      <c r="J1462" s="43"/>
    </row>
    <row r="1463" spans="10:10" ht="15.75" x14ac:dyDescent="0.25">
      <c r="J1463" s="43"/>
    </row>
    <row r="1464" spans="10:10" ht="15.75" x14ac:dyDescent="0.25">
      <c r="J1464" s="43"/>
    </row>
    <row r="1465" spans="10:10" ht="15.75" x14ac:dyDescent="0.25">
      <c r="J1465" s="43"/>
    </row>
    <row r="1466" spans="10:10" ht="15.75" x14ac:dyDescent="0.25">
      <c r="J1466" s="43"/>
    </row>
    <row r="1467" spans="10:10" ht="15.75" x14ac:dyDescent="0.25">
      <c r="J1467" s="43"/>
    </row>
    <row r="1468" spans="10:10" ht="15.75" x14ac:dyDescent="0.25">
      <c r="J1468" s="43"/>
    </row>
    <row r="1469" spans="10:10" ht="15.75" x14ac:dyDescent="0.25">
      <c r="J1469" s="43"/>
    </row>
    <row r="1470" spans="10:10" ht="15.75" x14ac:dyDescent="0.25">
      <c r="J1470" s="43"/>
    </row>
    <row r="1471" spans="10:10" ht="15.75" x14ac:dyDescent="0.25">
      <c r="J1471" s="43"/>
    </row>
    <row r="1472" spans="10:10" ht="15.75" x14ac:dyDescent="0.25">
      <c r="J1472" s="43"/>
    </row>
    <row r="1473" spans="10:10" ht="15.75" x14ac:dyDescent="0.25">
      <c r="J1473" s="43"/>
    </row>
    <row r="1474" spans="10:10" ht="15.75" x14ac:dyDescent="0.25">
      <c r="J1474" s="43"/>
    </row>
    <row r="1475" spans="10:10" ht="15.75" x14ac:dyDescent="0.25">
      <c r="J1475" s="43"/>
    </row>
    <row r="1476" spans="10:10" ht="15.75" x14ac:dyDescent="0.25">
      <c r="J1476" s="43"/>
    </row>
    <row r="1477" spans="10:10" ht="15.75" x14ac:dyDescent="0.25">
      <c r="J1477" s="43"/>
    </row>
    <row r="1478" spans="10:10" ht="15.75" x14ac:dyDescent="0.25">
      <c r="J1478" s="43"/>
    </row>
    <row r="1479" spans="10:10" ht="15.75" x14ac:dyDescent="0.25">
      <c r="J1479" s="43"/>
    </row>
    <row r="1480" spans="10:10" ht="15.75" x14ac:dyDescent="0.25">
      <c r="J1480" s="43"/>
    </row>
    <row r="1481" spans="10:10" ht="15.75" x14ac:dyDescent="0.25">
      <c r="J1481" s="43"/>
    </row>
    <row r="1482" spans="10:10" ht="15.75" x14ac:dyDescent="0.25">
      <c r="J1482" s="43"/>
    </row>
    <row r="1483" spans="10:10" ht="15.75" x14ac:dyDescent="0.25">
      <c r="J1483" s="43"/>
    </row>
    <row r="1484" spans="10:10" ht="15.75" x14ac:dyDescent="0.25">
      <c r="J1484" s="43"/>
    </row>
    <row r="1485" spans="10:10" ht="15.75" x14ac:dyDescent="0.25">
      <c r="J1485" s="43"/>
    </row>
    <row r="1486" spans="10:10" ht="15.75" x14ac:dyDescent="0.25">
      <c r="J1486" s="43"/>
    </row>
    <row r="1487" spans="10:10" ht="15.75" x14ac:dyDescent="0.25">
      <c r="J1487" s="43"/>
    </row>
    <row r="1488" spans="10:10" ht="15.75" x14ac:dyDescent="0.25">
      <c r="J1488" s="43"/>
    </row>
    <row r="1489" spans="10:10" ht="15.75" x14ac:dyDescent="0.25">
      <c r="J1489" s="43"/>
    </row>
    <row r="1490" spans="10:10" ht="15.75" x14ac:dyDescent="0.25">
      <c r="J1490" s="43"/>
    </row>
    <row r="1491" spans="10:10" ht="15.75" x14ac:dyDescent="0.25">
      <c r="J1491" s="43"/>
    </row>
    <row r="1492" spans="10:10" ht="15.75" x14ac:dyDescent="0.25">
      <c r="J1492" s="43"/>
    </row>
    <row r="1493" spans="10:10" ht="15.75" x14ac:dyDescent="0.25">
      <c r="J1493" s="43"/>
    </row>
    <row r="1494" spans="10:10" ht="15.75" x14ac:dyDescent="0.25">
      <c r="J1494" s="43"/>
    </row>
    <row r="1495" spans="10:10" ht="15.75" x14ac:dyDescent="0.25">
      <c r="J1495" s="43"/>
    </row>
    <row r="1496" spans="10:10" ht="15.75" x14ac:dyDescent="0.25">
      <c r="J1496" s="43"/>
    </row>
    <row r="1497" spans="10:10" ht="15.75" x14ac:dyDescent="0.25">
      <c r="J1497" s="43"/>
    </row>
    <row r="1498" spans="10:10" ht="15.75" x14ac:dyDescent="0.25">
      <c r="J1498" s="43"/>
    </row>
    <row r="1499" spans="10:10" ht="15.75" x14ac:dyDescent="0.25">
      <c r="J1499" s="43"/>
    </row>
    <row r="1500" spans="10:10" ht="15.75" x14ac:dyDescent="0.25">
      <c r="J1500" s="43"/>
    </row>
    <row r="1501" spans="10:10" ht="15.75" x14ac:dyDescent="0.25">
      <c r="J1501" s="43"/>
    </row>
    <row r="1502" spans="10:10" ht="15.75" x14ac:dyDescent="0.25">
      <c r="J1502" s="43"/>
    </row>
    <row r="1503" spans="10:10" ht="15.75" x14ac:dyDescent="0.25">
      <c r="J1503" s="43"/>
    </row>
    <row r="1504" spans="10:10" ht="15.75" x14ac:dyDescent="0.25">
      <c r="J1504" s="43"/>
    </row>
    <row r="1505" spans="10:10" ht="15.75" x14ac:dyDescent="0.25">
      <c r="J1505" s="43"/>
    </row>
    <row r="1506" spans="10:10" ht="15.75" x14ac:dyDescent="0.25">
      <c r="J1506" s="43"/>
    </row>
    <row r="1507" spans="10:10" ht="15.75" x14ac:dyDescent="0.25">
      <c r="J1507" s="43"/>
    </row>
    <row r="1508" spans="10:10" ht="15.75" x14ac:dyDescent="0.25">
      <c r="J1508" s="43"/>
    </row>
    <row r="1509" spans="10:10" ht="15.75" x14ac:dyDescent="0.25">
      <c r="J1509" s="43"/>
    </row>
    <row r="1510" spans="10:10" ht="15.75" x14ac:dyDescent="0.25">
      <c r="J1510" s="43"/>
    </row>
    <row r="1511" spans="10:10" ht="15.75" x14ac:dyDescent="0.25">
      <c r="J1511" s="43"/>
    </row>
    <row r="1512" spans="10:10" ht="15.75" x14ac:dyDescent="0.25">
      <c r="J1512" s="43"/>
    </row>
    <row r="1513" spans="10:10" ht="15.75" x14ac:dyDescent="0.25">
      <c r="J1513" s="43"/>
    </row>
    <row r="1514" spans="10:10" ht="15.75" x14ac:dyDescent="0.25">
      <c r="J1514" s="43"/>
    </row>
    <row r="1515" spans="10:10" ht="15.75" x14ac:dyDescent="0.25">
      <c r="J1515" s="43"/>
    </row>
    <row r="1516" spans="10:10" ht="15.75" x14ac:dyDescent="0.25">
      <c r="J1516" s="43"/>
    </row>
    <row r="1517" spans="10:10" ht="15.75" x14ac:dyDescent="0.25">
      <c r="J1517" s="43"/>
    </row>
    <row r="1518" spans="10:10" ht="15.75" x14ac:dyDescent="0.25">
      <c r="J1518" s="43"/>
    </row>
    <row r="1519" spans="10:10" ht="15.75" x14ac:dyDescent="0.25">
      <c r="J1519" s="43"/>
    </row>
    <row r="1520" spans="10:10" ht="15.75" x14ac:dyDescent="0.25">
      <c r="J1520" s="43"/>
    </row>
    <row r="1521" spans="10:10" ht="15.75" x14ac:dyDescent="0.25">
      <c r="J1521" s="43"/>
    </row>
    <row r="1522" spans="10:10" ht="15.75" x14ac:dyDescent="0.25">
      <c r="J1522" s="43"/>
    </row>
    <row r="1523" spans="10:10" ht="15.75" x14ac:dyDescent="0.25">
      <c r="J1523" s="43"/>
    </row>
    <row r="1524" spans="10:10" ht="15.75" x14ac:dyDescent="0.25">
      <c r="J1524" s="43"/>
    </row>
    <row r="1525" spans="10:10" ht="15.75" x14ac:dyDescent="0.25">
      <c r="J1525" s="43"/>
    </row>
    <row r="1526" spans="10:10" ht="15.75" x14ac:dyDescent="0.25">
      <c r="J1526" s="43"/>
    </row>
    <row r="1527" spans="10:10" ht="15.75" x14ac:dyDescent="0.25">
      <c r="J1527" s="43"/>
    </row>
    <row r="1528" spans="10:10" ht="15.75" x14ac:dyDescent="0.25">
      <c r="J1528" s="43"/>
    </row>
    <row r="1529" spans="10:10" ht="15.75" x14ac:dyDescent="0.25">
      <c r="J1529" s="43"/>
    </row>
    <row r="1530" spans="10:10" ht="15.75" x14ac:dyDescent="0.25">
      <c r="J1530" s="43"/>
    </row>
    <row r="1531" spans="10:10" ht="15.75" x14ac:dyDescent="0.25">
      <c r="J1531" s="43"/>
    </row>
    <row r="1532" spans="10:10" ht="15.75" x14ac:dyDescent="0.25">
      <c r="J1532" s="43"/>
    </row>
    <row r="1533" spans="10:10" ht="15.75" x14ac:dyDescent="0.25">
      <c r="J1533" s="43"/>
    </row>
    <row r="1534" spans="10:10" ht="15.75" x14ac:dyDescent="0.25">
      <c r="J1534" s="43"/>
    </row>
    <row r="1535" spans="10:10" ht="15.75" x14ac:dyDescent="0.25">
      <c r="J1535" s="43"/>
    </row>
    <row r="1536" spans="10:10" ht="15.75" x14ac:dyDescent="0.25">
      <c r="J1536" s="43"/>
    </row>
    <row r="1537" spans="10:10" ht="15.75" x14ac:dyDescent="0.25">
      <c r="J1537" s="43"/>
    </row>
    <row r="1538" spans="10:10" ht="15.75" x14ac:dyDescent="0.25">
      <c r="J1538" s="43"/>
    </row>
    <row r="1539" spans="10:10" ht="15.75" x14ac:dyDescent="0.25">
      <c r="J1539" s="43"/>
    </row>
    <row r="1540" spans="10:10" ht="15.75" x14ac:dyDescent="0.25">
      <c r="J1540" s="43"/>
    </row>
    <row r="1541" spans="10:10" ht="15.75" x14ac:dyDescent="0.25">
      <c r="J1541" s="43"/>
    </row>
    <row r="1542" spans="10:10" ht="15.75" x14ac:dyDescent="0.25">
      <c r="J1542" s="43"/>
    </row>
    <row r="1543" spans="10:10" ht="15.75" x14ac:dyDescent="0.25">
      <c r="J1543" s="43"/>
    </row>
    <row r="1544" spans="10:10" ht="15.75" x14ac:dyDescent="0.25">
      <c r="J1544" s="43"/>
    </row>
    <row r="1545" spans="10:10" ht="15.75" x14ac:dyDescent="0.25">
      <c r="J1545" s="43"/>
    </row>
    <row r="1546" spans="10:10" ht="15.75" x14ac:dyDescent="0.25">
      <c r="J1546" s="43"/>
    </row>
    <row r="1547" spans="10:10" ht="15.75" x14ac:dyDescent="0.25">
      <c r="J1547" s="43"/>
    </row>
    <row r="1548" spans="10:10" ht="15.75" x14ac:dyDescent="0.25">
      <c r="J1548" s="43"/>
    </row>
    <row r="1549" spans="10:10" ht="15.75" x14ac:dyDescent="0.25">
      <c r="J1549" s="43"/>
    </row>
    <row r="1550" spans="10:10" ht="15.75" x14ac:dyDescent="0.25">
      <c r="J1550" s="43"/>
    </row>
    <row r="1551" spans="10:10" ht="15.75" x14ac:dyDescent="0.25">
      <c r="J1551" s="43"/>
    </row>
    <row r="1552" spans="10:10" ht="15.75" x14ac:dyDescent="0.25">
      <c r="J1552" s="43"/>
    </row>
    <row r="1553" spans="10:10" ht="15.75" x14ac:dyDescent="0.25">
      <c r="J1553" s="43"/>
    </row>
    <row r="1554" spans="10:10" ht="15.75" x14ac:dyDescent="0.25">
      <c r="J1554" s="43"/>
    </row>
    <row r="1555" spans="10:10" ht="15.75" x14ac:dyDescent="0.25">
      <c r="J1555" s="43"/>
    </row>
    <row r="1556" spans="10:10" ht="15.75" x14ac:dyDescent="0.25">
      <c r="J1556" s="43"/>
    </row>
    <row r="1557" spans="10:10" ht="15.75" x14ac:dyDescent="0.25">
      <c r="J1557" s="43"/>
    </row>
    <row r="1558" spans="10:10" ht="15.75" x14ac:dyDescent="0.25">
      <c r="J1558" s="43"/>
    </row>
    <row r="1559" spans="10:10" ht="15.75" x14ac:dyDescent="0.25">
      <c r="J1559" s="43"/>
    </row>
    <row r="1560" spans="10:10" ht="15.75" x14ac:dyDescent="0.25">
      <c r="J1560" s="43"/>
    </row>
    <row r="1561" spans="10:10" ht="15.75" x14ac:dyDescent="0.25">
      <c r="J1561" s="43"/>
    </row>
    <row r="1562" spans="10:10" ht="15.75" x14ac:dyDescent="0.25">
      <c r="J1562" s="43"/>
    </row>
    <row r="1563" spans="10:10" ht="15.75" x14ac:dyDescent="0.25">
      <c r="J1563" s="43"/>
    </row>
    <row r="1564" spans="10:10" ht="15.75" x14ac:dyDescent="0.25">
      <c r="J1564" s="43"/>
    </row>
    <row r="1565" spans="10:10" ht="15.75" x14ac:dyDescent="0.25">
      <c r="J1565" s="43"/>
    </row>
    <row r="1566" spans="10:10" ht="15.75" x14ac:dyDescent="0.25">
      <c r="J1566" s="43"/>
    </row>
    <row r="1567" spans="10:10" ht="15.75" x14ac:dyDescent="0.25">
      <c r="J1567" s="43"/>
    </row>
    <row r="1568" spans="10:10" ht="15.75" x14ac:dyDescent="0.25">
      <c r="J1568" s="43"/>
    </row>
    <row r="1569" spans="10:10" ht="15.75" x14ac:dyDescent="0.25">
      <c r="J1569" s="43"/>
    </row>
    <row r="1570" spans="10:10" ht="15.75" x14ac:dyDescent="0.25">
      <c r="J1570" s="43"/>
    </row>
    <row r="1571" spans="10:10" ht="15.75" x14ac:dyDescent="0.25">
      <c r="J1571" s="43"/>
    </row>
    <row r="1572" spans="10:10" ht="15.75" x14ac:dyDescent="0.25">
      <c r="J1572" s="43"/>
    </row>
    <row r="1573" spans="10:10" ht="15.75" x14ac:dyDescent="0.25">
      <c r="J1573" s="43"/>
    </row>
    <row r="1574" spans="10:10" ht="15.75" x14ac:dyDescent="0.25">
      <c r="J1574" s="43"/>
    </row>
    <row r="1575" spans="10:10" ht="15.75" x14ac:dyDescent="0.25">
      <c r="J1575" s="43"/>
    </row>
    <row r="1576" spans="10:10" ht="15.75" x14ac:dyDescent="0.25">
      <c r="J1576" s="43"/>
    </row>
    <row r="1577" spans="10:10" ht="15.75" x14ac:dyDescent="0.25">
      <c r="J1577" s="43"/>
    </row>
    <row r="1578" spans="10:10" ht="15.75" x14ac:dyDescent="0.25">
      <c r="J1578" s="43"/>
    </row>
    <row r="1579" spans="10:10" ht="15.75" x14ac:dyDescent="0.25">
      <c r="J1579" s="43"/>
    </row>
    <row r="1580" spans="10:10" ht="15.75" x14ac:dyDescent="0.25">
      <c r="J1580" s="43"/>
    </row>
    <row r="1581" spans="10:10" ht="15.75" x14ac:dyDescent="0.25">
      <c r="J1581" s="43"/>
    </row>
    <row r="1582" spans="10:10" ht="15.75" x14ac:dyDescent="0.25">
      <c r="J1582" s="43"/>
    </row>
    <row r="1583" spans="10:10" ht="15.75" x14ac:dyDescent="0.25">
      <c r="J1583" s="43"/>
    </row>
    <row r="1584" spans="10:10" ht="15.75" x14ac:dyDescent="0.25">
      <c r="J1584" s="43"/>
    </row>
    <row r="1585" spans="10:10" ht="15.75" x14ac:dyDescent="0.25">
      <c r="J1585" s="43"/>
    </row>
    <row r="1586" spans="10:10" ht="15.75" x14ac:dyDescent="0.25">
      <c r="J1586" s="43"/>
    </row>
    <row r="1587" spans="10:10" ht="15.75" x14ac:dyDescent="0.25">
      <c r="J1587" s="43"/>
    </row>
    <row r="1588" spans="10:10" ht="15.75" x14ac:dyDescent="0.25">
      <c r="J1588" s="43"/>
    </row>
    <row r="1589" spans="10:10" ht="15.75" x14ac:dyDescent="0.25">
      <c r="J1589" s="43"/>
    </row>
    <row r="1590" spans="10:10" ht="15.75" x14ac:dyDescent="0.25">
      <c r="J1590" s="43"/>
    </row>
    <row r="1591" spans="10:10" ht="15.75" x14ac:dyDescent="0.25">
      <c r="J1591" s="43"/>
    </row>
    <row r="1592" spans="10:10" ht="15.75" x14ac:dyDescent="0.25">
      <c r="J1592" s="43"/>
    </row>
    <row r="1593" spans="10:10" ht="15.75" x14ac:dyDescent="0.25">
      <c r="J1593" s="43"/>
    </row>
    <row r="1594" spans="10:10" ht="15.75" x14ac:dyDescent="0.25">
      <c r="J1594" s="43"/>
    </row>
    <row r="1595" spans="10:10" ht="15.75" x14ac:dyDescent="0.25">
      <c r="J1595" s="43"/>
    </row>
    <row r="1596" spans="10:10" ht="15.75" x14ac:dyDescent="0.25">
      <c r="J1596" s="43"/>
    </row>
    <row r="1597" spans="10:10" ht="15.75" x14ac:dyDescent="0.25">
      <c r="J1597" s="43"/>
    </row>
    <row r="1598" spans="10:10" ht="15.75" x14ac:dyDescent="0.25">
      <c r="J1598" s="43"/>
    </row>
    <row r="1599" spans="10:10" ht="15.75" x14ac:dyDescent="0.25">
      <c r="J1599" s="43"/>
    </row>
    <row r="1600" spans="10:10" ht="15.75" x14ac:dyDescent="0.25">
      <c r="J1600" s="43"/>
    </row>
    <row r="1601" spans="10:10" ht="15.75" x14ac:dyDescent="0.25">
      <c r="J1601" s="43"/>
    </row>
    <row r="1602" spans="10:10" ht="15.75" x14ac:dyDescent="0.25">
      <c r="J1602" s="43"/>
    </row>
    <row r="1603" spans="10:10" ht="15.75" x14ac:dyDescent="0.25">
      <c r="J1603" s="43"/>
    </row>
    <row r="1604" spans="10:10" ht="15.75" x14ac:dyDescent="0.25">
      <c r="J1604" s="43"/>
    </row>
    <row r="1605" spans="10:10" ht="15.75" x14ac:dyDescent="0.25">
      <c r="J1605" s="43"/>
    </row>
    <row r="1606" spans="10:10" ht="15.75" x14ac:dyDescent="0.25">
      <c r="J1606" s="43"/>
    </row>
    <row r="1607" spans="10:10" ht="15.75" x14ac:dyDescent="0.25">
      <c r="J1607" s="43"/>
    </row>
    <row r="1608" spans="10:10" ht="15.75" x14ac:dyDescent="0.25">
      <c r="J1608" s="43"/>
    </row>
    <row r="1609" spans="10:10" ht="15.75" x14ac:dyDescent="0.25">
      <c r="J1609" s="43"/>
    </row>
    <row r="1610" spans="10:10" ht="15.75" x14ac:dyDescent="0.25">
      <c r="J1610" s="43"/>
    </row>
    <row r="1611" spans="10:10" ht="15.75" x14ac:dyDescent="0.25">
      <c r="J1611" s="43"/>
    </row>
    <row r="1612" spans="10:10" ht="15.75" x14ac:dyDescent="0.25">
      <c r="J1612" s="43"/>
    </row>
    <row r="1613" spans="10:10" ht="15.75" x14ac:dyDescent="0.25">
      <c r="J1613" s="43"/>
    </row>
    <row r="1614" spans="10:10" ht="15.75" x14ac:dyDescent="0.25">
      <c r="J1614" s="43"/>
    </row>
    <row r="1615" spans="10:10" ht="15.75" x14ac:dyDescent="0.25">
      <c r="J1615" s="43"/>
    </row>
    <row r="1616" spans="10:10" ht="15.75" x14ac:dyDescent="0.25">
      <c r="J1616" s="43"/>
    </row>
    <row r="1617" spans="10:10" ht="15.75" x14ac:dyDescent="0.25">
      <c r="J1617" s="43"/>
    </row>
    <row r="1618" spans="10:10" ht="15.75" x14ac:dyDescent="0.25">
      <c r="J1618" s="43"/>
    </row>
    <row r="1619" spans="10:10" ht="15.75" x14ac:dyDescent="0.25">
      <c r="J1619" s="43"/>
    </row>
    <row r="1620" spans="10:10" ht="15.75" x14ac:dyDescent="0.25">
      <c r="J1620" s="43"/>
    </row>
    <row r="1621" spans="10:10" ht="15.75" x14ac:dyDescent="0.25">
      <c r="J1621" s="43"/>
    </row>
    <row r="1622" spans="10:10" ht="15.75" x14ac:dyDescent="0.25">
      <c r="J1622" s="43"/>
    </row>
    <row r="1623" spans="10:10" ht="15.75" x14ac:dyDescent="0.25">
      <c r="J1623" s="43"/>
    </row>
    <row r="1624" spans="10:10" ht="15.75" x14ac:dyDescent="0.25">
      <c r="J1624" s="43"/>
    </row>
    <row r="1625" spans="10:10" ht="15.75" x14ac:dyDescent="0.25">
      <c r="J1625" s="43"/>
    </row>
    <row r="1626" spans="10:10" ht="15.75" x14ac:dyDescent="0.25">
      <c r="J1626" s="43"/>
    </row>
    <row r="1627" spans="10:10" ht="15.75" x14ac:dyDescent="0.25">
      <c r="J1627" s="43"/>
    </row>
    <row r="1628" spans="10:10" ht="15.75" x14ac:dyDescent="0.25">
      <c r="J1628" s="43"/>
    </row>
    <row r="1629" spans="10:10" ht="15.75" x14ac:dyDescent="0.25">
      <c r="J1629" s="43"/>
    </row>
    <row r="1630" spans="10:10" ht="15.75" x14ac:dyDescent="0.25">
      <c r="J1630" s="43"/>
    </row>
    <row r="1631" spans="10:10" ht="15.75" x14ac:dyDescent="0.25">
      <c r="J1631" s="43"/>
    </row>
    <row r="1632" spans="10:10" ht="15.75" x14ac:dyDescent="0.25">
      <c r="J1632" s="43"/>
    </row>
    <row r="1633" spans="10:10" ht="15.75" x14ac:dyDescent="0.25">
      <c r="J1633" s="43"/>
    </row>
    <row r="1634" spans="10:10" ht="15.75" x14ac:dyDescent="0.25">
      <c r="J1634" s="43"/>
    </row>
    <row r="1635" spans="10:10" ht="15.75" x14ac:dyDescent="0.25">
      <c r="J1635" s="43"/>
    </row>
    <row r="1636" spans="10:10" ht="15.75" x14ac:dyDescent="0.25">
      <c r="J1636" s="43"/>
    </row>
    <row r="1637" spans="10:10" ht="15.75" x14ac:dyDescent="0.25">
      <c r="J1637" s="43"/>
    </row>
    <row r="1638" spans="10:10" ht="15.75" x14ac:dyDescent="0.25">
      <c r="J1638" s="43"/>
    </row>
    <row r="1639" spans="10:10" ht="15.75" x14ac:dyDescent="0.25">
      <c r="J1639" s="43"/>
    </row>
    <row r="1640" spans="10:10" ht="15.75" x14ac:dyDescent="0.25">
      <c r="J1640" s="43"/>
    </row>
    <row r="1641" spans="10:10" ht="15.75" x14ac:dyDescent="0.25">
      <c r="J1641" s="43"/>
    </row>
    <row r="1642" spans="10:10" ht="15.75" x14ac:dyDescent="0.25">
      <c r="J1642" s="43"/>
    </row>
    <row r="1643" spans="10:10" ht="15.75" x14ac:dyDescent="0.25">
      <c r="J1643" s="43"/>
    </row>
    <row r="1644" spans="10:10" ht="15.75" x14ac:dyDescent="0.25">
      <c r="J1644" s="43"/>
    </row>
    <row r="1645" spans="10:10" ht="15.75" x14ac:dyDescent="0.25">
      <c r="J1645" s="43"/>
    </row>
    <row r="1646" spans="10:10" ht="15.75" x14ac:dyDescent="0.25">
      <c r="J1646" s="43"/>
    </row>
    <row r="1647" spans="10:10" ht="15.75" x14ac:dyDescent="0.25">
      <c r="J1647" s="43"/>
    </row>
    <row r="1648" spans="10:10" ht="15.75" x14ac:dyDescent="0.25">
      <c r="J1648" s="43"/>
    </row>
    <row r="1649" spans="10:10" ht="15.75" x14ac:dyDescent="0.25">
      <c r="J1649" s="43"/>
    </row>
    <row r="1650" spans="10:10" ht="15.75" x14ac:dyDescent="0.25">
      <c r="J1650" s="43"/>
    </row>
    <row r="1651" spans="10:10" ht="15.75" x14ac:dyDescent="0.25">
      <c r="J1651" s="43"/>
    </row>
    <row r="1652" spans="10:10" ht="15.75" x14ac:dyDescent="0.25">
      <c r="J1652" s="43"/>
    </row>
    <row r="1653" spans="10:10" ht="15.75" x14ac:dyDescent="0.25">
      <c r="J1653" s="43"/>
    </row>
    <row r="1654" spans="10:10" ht="15.75" x14ac:dyDescent="0.25">
      <c r="J1654" s="43"/>
    </row>
    <row r="1655" spans="10:10" ht="15.75" x14ac:dyDescent="0.25">
      <c r="J1655" s="43"/>
    </row>
    <row r="1656" spans="10:10" ht="15.75" x14ac:dyDescent="0.25">
      <c r="J1656" s="43"/>
    </row>
    <row r="1657" spans="10:10" ht="15.75" x14ac:dyDescent="0.25">
      <c r="J1657" s="43"/>
    </row>
    <row r="1658" spans="10:10" ht="15.75" x14ac:dyDescent="0.25">
      <c r="J1658" s="43"/>
    </row>
    <row r="1659" spans="10:10" ht="15.75" x14ac:dyDescent="0.25">
      <c r="J1659" s="43"/>
    </row>
    <row r="1660" spans="10:10" ht="15.75" x14ac:dyDescent="0.25">
      <c r="J1660" s="43"/>
    </row>
    <row r="1661" spans="10:10" ht="15.75" x14ac:dyDescent="0.25">
      <c r="J1661" s="43"/>
    </row>
    <row r="1662" spans="10:10" ht="15.75" x14ac:dyDescent="0.25">
      <c r="J1662" s="43"/>
    </row>
    <row r="1663" spans="10:10" ht="15.75" x14ac:dyDescent="0.25">
      <c r="J1663" s="43"/>
    </row>
    <row r="1664" spans="10:10" ht="15.75" x14ac:dyDescent="0.25">
      <c r="J1664" s="43"/>
    </row>
    <row r="1665" spans="10:10" ht="15.75" x14ac:dyDescent="0.25">
      <c r="J1665" s="43"/>
    </row>
    <row r="1666" spans="10:10" ht="15.75" x14ac:dyDescent="0.25">
      <c r="J1666" s="43"/>
    </row>
    <row r="1667" spans="10:10" ht="15.75" x14ac:dyDescent="0.25">
      <c r="J1667" s="43"/>
    </row>
    <row r="1668" spans="10:10" ht="15.75" x14ac:dyDescent="0.25">
      <c r="J1668" s="43"/>
    </row>
    <row r="1669" spans="10:10" ht="15.75" x14ac:dyDescent="0.25">
      <c r="J1669" s="43"/>
    </row>
    <row r="1670" spans="10:10" ht="15.75" x14ac:dyDescent="0.25">
      <c r="J1670" s="43"/>
    </row>
    <row r="1671" spans="10:10" ht="15.75" x14ac:dyDescent="0.25">
      <c r="J1671" s="43"/>
    </row>
    <row r="1672" spans="10:10" ht="15.75" x14ac:dyDescent="0.25">
      <c r="J1672" s="43"/>
    </row>
    <row r="1673" spans="10:10" ht="15.75" x14ac:dyDescent="0.25">
      <c r="J1673" s="43"/>
    </row>
  </sheetData>
  <mergeCells count="8">
    <mergeCell ref="N12:N13"/>
    <mergeCell ref="P12:P13"/>
    <mergeCell ref="O12:O13"/>
    <mergeCell ref="F12:M12"/>
    <mergeCell ref="B12:B13"/>
    <mergeCell ref="C12:C13"/>
    <mergeCell ref="D12:D13"/>
    <mergeCell ref="E12:E13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</sheetPr>
  <dimension ref="B2:C17"/>
  <sheetViews>
    <sheetView tabSelected="1" view="pageBreakPreview" zoomScaleNormal="100" zoomScaleSheetLayoutView="100" workbookViewId="0">
      <selection activeCell="H16" sqref="H16"/>
    </sheetView>
  </sheetViews>
  <sheetFormatPr defaultColWidth="8.85546875" defaultRowHeight="12.75" x14ac:dyDescent="0.2"/>
  <cols>
    <col min="1" max="1" width="8.85546875" style="63"/>
    <col min="2" max="2" width="38.28515625" style="63" customWidth="1"/>
    <col min="3" max="3" width="37.28515625" style="63" customWidth="1"/>
    <col min="4" max="16384" width="8.85546875" style="63"/>
  </cols>
  <sheetData>
    <row r="2" spans="2:3" x14ac:dyDescent="0.2">
      <c r="B2" s="57" t="s">
        <v>391</v>
      </c>
    </row>
    <row r="5" spans="2:3" ht="51" x14ac:dyDescent="0.2">
      <c r="B5" s="138" t="s">
        <v>352</v>
      </c>
      <c r="C5" s="138" t="s">
        <v>392</v>
      </c>
    </row>
    <row r="6" spans="2:3" ht="25.5" x14ac:dyDescent="0.2">
      <c r="B6" s="138" t="s">
        <v>82</v>
      </c>
      <c r="C6" s="138" t="s">
        <v>407</v>
      </c>
    </row>
    <row r="7" spans="2:3" ht="25.5" x14ac:dyDescent="0.2">
      <c r="B7" s="138" t="s">
        <v>83</v>
      </c>
      <c r="C7" s="138" t="s">
        <v>408</v>
      </c>
    </row>
    <row r="8" spans="2:3" ht="25.5" x14ac:dyDescent="0.2">
      <c r="B8" s="138" t="s">
        <v>84</v>
      </c>
      <c r="C8" s="361" t="s">
        <v>339</v>
      </c>
    </row>
    <row r="9" spans="2:3" ht="25.5" x14ac:dyDescent="0.2">
      <c r="B9" s="138" t="s">
        <v>353</v>
      </c>
      <c r="C9" s="361" t="s">
        <v>340</v>
      </c>
    </row>
    <row r="10" spans="2:3" ht="51" x14ac:dyDescent="0.2">
      <c r="B10" s="138" t="s">
        <v>354</v>
      </c>
      <c r="C10" s="138" t="s">
        <v>393</v>
      </c>
    </row>
    <row r="11" spans="2:3" ht="63.75" x14ac:dyDescent="0.2">
      <c r="B11" s="138" t="s">
        <v>355</v>
      </c>
      <c r="C11" s="138" t="s">
        <v>394</v>
      </c>
    </row>
    <row r="12" spans="2:3" ht="51" x14ac:dyDescent="0.2">
      <c r="B12" s="138" t="s">
        <v>356</v>
      </c>
      <c r="C12" s="138" t="s">
        <v>395</v>
      </c>
    </row>
    <row r="13" spans="2:3" ht="38.25" x14ac:dyDescent="0.2">
      <c r="B13" s="138" t="s">
        <v>357</v>
      </c>
      <c r="C13" s="138" t="s">
        <v>396</v>
      </c>
    </row>
    <row r="14" spans="2:3" ht="38.25" x14ac:dyDescent="0.2">
      <c r="B14" s="138" t="s">
        <v>85</v>
      </c>
      <c r="C14" s="361" t="s">
        <v>397</v>
      </c>
    </row>
    <row r="15" spans="2:3" ht="38.25" x14ac:dyDescent="0.2">
      <c r="B15" s="138" t="s">
        <v>358</v>
      </c>
      <c r="C15" s="361" t="s">
        <v>398</v>
      </c>
    </row>
    <row r="16" spans="2:3" ht="38.25" x14ac:dyDescent="0.2">
      <c r="B16" s="138" t="s">
        <v>359</v>
      </c>
      <c r="C16" s="361" t="s">
        <v>341</v>
      </c>
    </row>
    <row r="17" spans="2:3" ht="38.25" x14ac:dyDescent="0.2">
      <c r="B17" s="138" t="s">
        <v>360</v>
      </c>
      <c r="C17" s="138"/>
    </row>
  </sheetData>
  <hyperlinks>
    <hyperlink ref="C6" r:id="rId1" display="https://yandex.ru/profile/1009358019"/>
  </hyperlinks>
  <pageMargins left="0.7" right="0.7" top="0.75" bottom="0.75" header="0.3" footer="0.3"/>
  <pageSetup paperSize="9" scale="54" orientation="portrait" horizontalDpi="4294967295" verticalDpi="4294967295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</sheetPr>
  <dimension ref="A2:AI47"/>
  <sheetViews>
    <sheetView view="pageBreakPreview" zoomScale="60" zoomScaleNormal="80" workbookViewId="0">
      <selection activeCell="Q24" sqref="Q24"/>
    </sheetView>
  </sheetViews>
  <sheetFormatPr defaultColWidth="8.85546875" defaultRowHeight="14.25" x14ac:dyDescent="0.2"/>
  <cols>
    <col min="1" max="1" width="15.5703125" style="67" customWidth="1"/>
    <col min="2" max="2" width="6.7109375" style="67" customWidth="1"/>
    <col min="3" max="3" width="45.85546875" style="67" customWidth="1"/>
    <col min="4" max="4" width="13.28515625" style="67" customWidth="1"/>
    <col min="5" max="5" width="13.7109375" style="67" customWidth="1"/>
    <col min="6" max="6" width="21.7109375" style="67" customWidth="1"/>
    <col min="7" max="7" width="14.140625" style="67" customWidth="1"/>
    <col min="8" max="9" width="13.140625" style="67" customWidth="1"/>
    <col min="10" max="10" width="14.42578125" style="67" customWidth="1"/>
    <col min="11" max="13" width="13.140625" style="67" customWidth="1"/>
    <col min="14" max="14" width="14.42578125" style="67" customWidth="1"/>
    <col min="15" max="15" width="14" style="67" customWidth="1"/>
    <col min="16" max="16" width="13.140625" style="67" customWidth="1"/>
    <col min="17" max="17" width="13" style="67" customWidth="1"/>
    <col min="18" max="18" width="12.7109375" style="67" customWidth="1"/>
    <col min="19" max="21" width="11.85546875" style="67" customWidth="1"/>
    <col min="22" max="22" width="14.28515625" style="67" customWidth="1"/>
    <col min="23" max="23" width="10" style="67" customWidth="1"/>
    <col min="24" max="24" width="11.5703125" style="67" customWidth="1"/>
    <col min="25" max="25" width="8.85546875" style="70"/>
    <col min="26" max="26" width="10.7109375" style="70" customWidth="1"/>
    <col min="27" max="27" width="10.85546875" style="67" customWidth="1"/>
    <col min="28" max="28" width="8.85546875" style="67"/>
    <col min="29" max="29" width="12.28515625" style="67" customWidth="1"/>
    <col min="30" max="30" width="27.85546875" style="67" customWidth="1"/>
    <col min="31" max="31" width="10.85546875" style="67" customWidth="1"/>
    <col min="32" max="32" width="8.85546875" style="67"/>
    <col min="33" max="33" width="10.42578125" style="67" customWidth="1"/>
    <col min="34" max="34" width="24.140625" style="67" customWidth="1"/>
    <col min="35" max="35" width="11" style="67" customWidth="1"/>
    <col min="36" max="36" width="18.28515625" style="67" customWidth="1"/>
    <col min="37" max="16384" width="8.85546875" style="67"/>
  </cols>
  <sheetData>
    <row r="2" spans="2:35" x14ac:dyDescent="0.2">
      <c r="B2" s="69" t="s">
        <v>399</v>
      </c>
    </row>
    <row r="4" spans="2:35" ht="21" customHeight="1" x14ac:dyDescent="0.2">
      <c r="B4" s="430" t="s">
        <v>57</v>
      </c>
      <c r="C4" s="430" t="s">
        <v>39</v>
      </c>
      <c r="D4" s="430" t="s">
        <v>361</v>
      </c>
      <c r="E4" s="430" t="s">
        <v>144</v>
      </c>
      <c r="F4" s="430" t="s">
        <v>86</v>
      </c>
      <c r="G4" s="453" t="s">
        <v>362</v>
      </c>
      <c r="H4" s="453"/>
      <c r="I4" s="453"/>
      <c r="J4" s="453"/>
      <c r="K4" s="453"/>
      <c r="L4" s="453"/>
      <c r="M4" s="453"/>
      <c r="N4" s="453"/>
      <c r="O4" s="453"/>
      <c r="P4" s="453"/>
      <c r="Q4" s="450" t="s">
        <v>152</v>
      </c>
      <c r="R4" s="450" t="s">
        <v>153</v>
      </c>
      <c r="S4" s="440" t="s">
        <v>168</v>
      </c>
      <c r="T4" s="441"/>
      <c r="U4" s="441"/>
      <c r="V4" s="441"/>
      <c r="W4" s="441"/>
      <c r="X4" s="442"/>
      <c r="Y4" s="431" t="s">
        <v>157</v>
      </c>
      <c r="Z4" s="432"/>
      <c r="AA4" s="432"/>
      <c r="AB4" s="432"/>
      <c r="AC4" s="432"/>
      <c r="AD4" s="432"/>
      <c r="AE4" s="432"/>
      <c r="AF4" s="432"/>
      <c r="AG4" s="432"/>
      <c r="AH4" s="432"/>
      <c r="AI4" s="433"/>
    </row>
    <row r="5" spans="2:35" ht="21" customHeight="1" x14ac:dyDescent="0.2">
      <c r="B5" s="430"/>
      <c r="C5" s="430"/>
      <c r="D5" s="430"/>
      <c r="E5" s="430"/>
      <c r="F5" s="430"/>
      <c r="G5" s="453" t="s">
        <v>363</v>
      </c>
      <c r="H5" s="453"/>
      <c r="I5" s="453"/>
      <c r="J5" s="453"/>
      <c r="K5" s="453"/>
      <c r="L5" s="453"/>
      <c r="M5" s="453"/>
      <c r="N5" s="453"/>
      <c r="O5" s="453"/>
      <c r="P5" s="453"/>
      <c r="Q5" s="451"/>
      <c r="R5" s="451"/>
      <c r="S5" s="443"/>
      <c r="T5" s="444"/>
      <c r="U5" s="444"/>
      <c r="V5" s="444"/>
      <c r="W5" s="444"/>
      <c r="X5" s="445"/>
      <c r="Y5" s="434"/>
      <c r="Z5" s="435"/>
      <c r="AA5" s="435"/>
      <c r="AB5" s="435"/>
      <c r="AC5" s="435"/>
      <c r="AD5" s="435"/>
      <c r="AE5" s="435"/>
      <c r="AF5" s="435"/>
      <c r="AG5" s="435"/>
      <c r="AH5" s="435"/>
      <c r="AI5" s="436"/>
    </row>
    <row r="6" spans="2:35" ht="24" customHeight="1" x14ac:dyDescent="0.2">
      <c r="B6" s="430"/>
      <c r="C6" s="430"/>
      <c r="D6" s="430"/>
      <c r="E6" s="430"/>
      <c r="F6" s="430"/>
      <c r="G6" s="430" t="s">
        <v>150</v>
      </c>
      <c r="H6" s="430"/>
      <c r="I6" s="430"/>
      <c r="J6" s="430"/>
      <c r="K6" s="430"/>
      <c r="L6" s="430" t="s">
        <v>151</v>
      </c>
      <c r="M6" s="430"/>
      <c r="N6" s="430"/>
      <c r="O6" s="430"/>
      <c r="P6" s="430"/>
      <c r="Q6" s="451"/>
      <c r="R6" s="451"/>
      <c r="S6" s="446"/>
      <c r="T6" s="447"/>
      <c r="U6" s="447"/>
      <c r="V6" s="447"/>
      <c r="W6" s="447"/>
      <c r="X6" s="448"/>
      <c r="Y6" s="437"/>
      <c r="Z6" s="438"/>
      <c r="AA6" s="438"/>
      <c r="AB6" s="438"/>
      <c r="AC6" s="438"/>
      <c r="AD6" s="438"/>
      <c r="AE6" s="438"/>
      <c r="AF6" s="438"/>
      <c r="AG6" s="438"/>
      <c r="AH6" s="438"/>
      <c r="AI6" s="439"/>
    </row>
    <row r="7" spans="2:35" ht="26.25" customHeight="1" x14ac:dyDescent="0.2">
      <c r="B7" s="430"/>
      <c r="C7" s="430"/>
      <c r="D7" s="430"/>
      <c r="E7" s="430"/>
      <c r="F7" s="430"/>
      <c r="G7" s="430" t="s">
        <v>145</v>
      </c>
      <c r="H7" s="430"/>
      <c r="I7" s="430"/>
      <c r="J7" s="430"/>
      <c r="K7" s="430" t="s">
        <v>364</v>
      </c>
      <c r="L7" s="430" t="s">
        <v>145</v>
      </c>
      <c r="M7" s="430"/>
      <c r="N7" s="430"/>
      <c r="O7" s="430"/>
      <c r="P7" s="430" t="s">
        <v>364</v>
      </c>
      <c r="Q7" s="451"/>
      <c r="R7" s="451"/>
      <c r="S7" s="430" t="s">
        <v>87</v>
      </c>
      <c r="T7" s="430" t="s">
        <v>156</v>
      </c>
      <c r="U7" s="430"/>
      <c r="V7" s="430" t="s">
        <v>303</v>
      </c>
      <c r="W7" s="388"/>
      <c r="X7" s="430" t="s">
        <v>88</v>
      </c>
      <c r="Y7" s="449" t="s">
        <v>158</v>
      </c>
      <c r="Z7" s="449" t="s">
        <v>159</v>
      </c>
      <c r="AA7" s="449" t="s">
        <v>160</v>
      </c>
      <c r="AB7" s="449" t="s">
        <v>161</v>
      </c>
      <c r="AC7" s="449" t="s">
        <v>162</v>
      </c>
      <c r="AD7" s="449"/>
      <c r="AE7" s="449" t="s">
        <v>163</v>
      </c>
      <c r="AF7" s="449" t="s">
        <v>164</v>
      </c>
      <c r="AG7" s="449" t="s">
        <v>165</v>
      </c>
      <c r="AH7" s="449" t="s">
        <v>186</v>
      </c>
      <c r="AI7" s="449" t="s">
        <v>166</v>
      </c>
    </row>
    <row r="8" spans="2:35" ht="66" customHeight="1" x14ac:dyDescent="0.2">
      <c r="B8" s="430"/>
      <c r="C8" s="430"/>
      <c r="D8" s="430"/>
      <c r="E8" s="430"/>
      <c r="F8" s="430"/>
      <c r="G8" s="430" t="s">
        <v>146</v>
      </c>
      <c r="H8" s="430" t="s">
        <v>147</v>
      </c>
      <c r="I8" s="430" t="s">
        <v>148</v>
      </c>
      <c r="J8" s="430" t="s">
        <v>149</v>
      </c>
      <c r="K8" s="430"/>
      <c r="L8" s="430" t="s">
        <v>146</v>
      </c>
      <c r="M8" s="430" t="s">
        <v>147</v>
      </c>
      <c r="N8" s="430" t="s">
        <v>148</v>
      </c>
      <c r="O8" s="430" t="s">
        <v>149</v>
      </c>
      <c r="P8" s="430"/>
      <c r="Q8" s="451"/>
      <c r="R8" s="451"/>
      <c r="S8" s="430"/>
      <c r="T8" s="454" t="s">
        <v>154</v>
      </c>
      <c r="U8" s="454" t="s">
        <v>155</v>
      </c>
      <c r="V8" s="430"/>
      <c r="W8" s="430">
        <v>2027</v>
      </c>
      <c r="X8" s="430"/>
      <c r="Y8" s="449"/>
      <c r="Z8" s="449"/>
      <c r="AA8" s="449"/>
      <c r="AB8" s="449"/>
      <c r="AC8" s="449" t="s">
        <v>167</v>
      </c>
      <c r="AD8" s="449" t="s">
        <v>371</v>
      </c>
      <c r="AE8" s="449"/>
      <c r="AF8" s="449"/>
      <c r="AG8" s="449"/>
      <c r="AH8" s="449"/>
      <c r="AI8" s="449"/>
    </row>
    <row r="9" spans="2:35" s="70" customFormat="1" ht="103.5" customHeight="1" x14ac:dyDescent="0.2">
      <c r="B9" s="430"/>
      <c r="C9" s="430"/>
      <c r="D9" s="430"/>
      <c r="E9" s="430"/>
      <c r="F9" s="430"/>
      <c r="G9" s="430"/>
      <c r="H9" s="430"/>
      <c r="I9" s="430"/>
      <c r="J9" s="430"/>
      <c r="K9" s="430"/>
      <c r="L9" s="430"/>
      <c r="M9" s="430"/>
      <c r="N9" s="430"/>
      <c r="O9" s="430"/>
      <c r="P9" s="430"/>
      <c r="Q9" s="452"/>
      <c r="R9" s="452"/>
      <c r="S9" s="430"/>
      <c r="T9" s="454"/>
      <c r="U9" s="454"/>
      <c r="V9" s="430"/>
      <c r="W9" s="430"/>
      <c r="X9" s="430"/>
      <c r="Y9" s="449"/>
      <c r="Z9" s="449"/>
      <c r="AA9" s="449"/>
      <c r="AB9" s="449"/>
      <c r="AC9" s="449"/>
      <c r="AD9" s="449"/>
      <c r="AE9" s="449"/>
      <c r="AF9" s="449"/>
      <c r="AG9" s="449"/>
      <c r="AH9" s="449"/>
      <c r="AI9" s="449"/>
    </row>
    <row r="10" spans="2:35" s="70" customFormat="1" x14ac:dyDescent="0.2">
      <c r="B10" s="65">
        <v>1</v>
      </c>
      <c r="C10" s="65">
        <v>2</v>
      </c>
      <c r="D10" s="65">
        <v>3</v>
      </c>
      <c r="E10" s="65">
        <v>4</v>
      </c>
      <c r="F10" s="65">
        <v>5</v>
      </c>
      <c r="G10" s="65">
        <v>6</v>
      </c>
      <c r="H10" s="65">
        <v>7</v>
      </c>
      <c r="I10" s="65">
        <v>8</v>
      </c>
      <c r="J10" s="65">
        <v>9</v>
      </c>
      <c r="K10" s="65">
        <v>10</v>
      </c>
      <c r="L10" s="65">
        <v>11</v>
      </c>
      <c r="M10" s="65">
        <v>12</v>
      </c>
      <c r="N10" s="65">
        <v>13</v>
      </c>
      <c r="O10" s="65">
        <v>14</v>
      </c>
      <c r="P10" s="65">
        <v>15</v>
      </c>
      <c r="Q10" s="65">
        <v>16</v>
      </c>
      <c r="R10" s="65">
        <v>17</v>
      </c>
      <c r="S10" s="65">
        <v>18</v>
      </c>
      <c r="T10" s="65">
        <v>19</v>
      </c>
      <c r="U10" s="65">
        <v>20</v>
      </c>
      <c r="V10" s="65">
        <v>21</v>
      </c>
      <c r="W10" s="65">
        <v>22</v>
      </c>
      <c r="X10" s="65">
        <v>23</v>
      </c>
      <c r="Y10" s="65">
        <v>24</v>
      </c>
      <c r="Z10" s="65">
        <v>25</v>
      </c>
      <c r="AA10" s="65">
        <v>26</v>
      </c>
      <c r="AB10" s="65">
        <v>27</v>
      </c>
      <c r="AC10" s="65">
        <v>28</v>
      </c>
      <c r="AD10" s="65">
        <v>29</v>
      </c>
      <c r="AE10" s="65">
        <v>30</v>
      </c>
      <c r="AF10" s="65">
        <v>31</v>
      </c>
      <c r="AG10" s="65">
        <v>32</v>
      </c>
      <c r="AH10" s="65">
        <v>33</v>
      </c>
      <c r="AI10" s="65">
        <v>34</v>
      </c>
    </row>
    <row r="11" spans="2:35" x14ac:dyDescent="0.2">
      <c r="B11" s="398" t="s">
        <v>365</v>
      </c>
      <c r="C11" s="398"/>
      <c r="D11" s="398"/>
      <c r="E11" s="398"/>
      <c r="F11" s="398"/>
      <c r="G11" s="398"/>
      <c r="H11" s="398"/>
      <c r="I11" s="398"/>
      <c r="J11" s="398"/>
      <c r="K11" s="398"/>
      <c r="L11" s="398"/>
      <c r="M11" s="398"/>
      <c r="N11" s="398"/>
      <c r="O11" s="398"/>
      <c r="P11" s="398"/>
      <c r="Q11" s="398"/>
      <c r="R11" s="398"/>
      <c r="S11" s="398"/>
      <c r="T11" s="398"/>
      <c r="U11" s="398"/>
      <c r="V11" s="398"/>
      <c r="W11" s="398"/>
      <c r="X11" s="398"/>
      <c r="Y11" s="222"/>
      <c r="Z11" s="222"/>
      <c r="AA11" s="122"/>
      <c r="AB11" s="122"/>
      <c r="AC11" s="122"/>
      <c r="AD11" s="122"/>
      <c r="AE11" s="122"/>
      <c r="AF11" s="122"/>
      <c r="AG11" s="122"/>
      <c r="AH11" s="122"/>
      <c r="AI11" s="122"/>
    </row>
    <row r="12" spans="2:35" x14ac:dyDescent="0.2">
      <c r="B12" s="400" t="s">
        <v>89</v>
      </c>
      <c r="C12" s="400"/>
      <c r="D12" s="400"/>
      <c r="E12" s="400"/>
      <c r="F12" s="400"/>
      <c r="G12" s="400"/>
      <c r="H12" s="400"/>
      <c r="I12" s="400"/>
      <c r="J12" s="400"/>
      <c r="K12" s="400"/>
      <c r="L12" s="400"/>
      <c r="M12" s="400"/>
      <c r="N12" s="400"/>
      <c r="O12" s="400"/>
      <c r="P12" s="400"/>
      <c r="Q12" s="400"/>
      <c r="R12" s="400"/>
      <c r="S12" s="400"/>
      <c r="T12" s="400"/>
      <c r="U12" s="400"/>
      <c r="V12" s="400"/>
      <c r="W12" s="400"/>
      <c r="X12" s="400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</row>
    <row r="13" spans="2:35" x14ac:dyDescent="0.2">
      <c r="B13" s="400" t="s">
        <v>90</v>
      </c>
      <c r="C13" s="400"/>
      <c r="D13" s="400"/>
      <c r="E13" s="400"/>
      <c r="F13" s="400"/>
      <c r="G13" s="400"/>
      <c r="H13" s="400"/>
      <c r="I13" s="400"/>
      <c r="J13" s="400"/>
      <c r="K13" s="400"/>
      <c r="L13" s="400"/>
      <c r="M13" s="400"/>
      <c r="N13" s="400"/>
      <c r="O13" s="400"/>
      <c r="P13" s="400"/>
      <c r="Q13" s="400"/>
      <c r="R13" s="400"/>
      <c r="S13" s="400"/>
      <c r="T13" s="400"/>
      <c r="U13" s="400"/>
      <c r="V13" s="400"/>
      <c r="W13" s="400"/>
      <c r="X13" s="400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</row>
    <row r="14" spans="2:35" x14ac:dyDescent="0.2">
      <c r="B14" s="400" t="s">
        <v>91</v>
      </c>
      <c r="C14" s="400"/>
      <c r="D14" s="400"/>
      <c r="E14" s="400"/>
      <c r="F14" s="400"/>
      <c r="G14" s="400"/>
      <c r="H14" s="400"/>
      <c r="I14" s="400"/>
      <c r="J14" s="400"/>
      <c r="K14" s="400"/>
      <c r="L14" s="400"/>
      <c r="M14" s="400"/>
      <c r="N14" s="400"/>
      <c r="O14" s="400"/>
      <c r="P14" s="400"/>
      <c r="Q14" s="400"/>
      <c r="R14" s="400"/>
      <c r="S14" s="400"/>
      <c r="T14" s="400"/>
      <c r="U14" s="400"/>
      <c r="V14" s="400"/>
      <c r="W14" s="400"/>
      <c r="X14" s="400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</row>
    <row r="15" spans="2:35" x14ac:dyDescent="0.2">
      <c r="B15" s="400" t="s">
        <v>92</v>
      </c>
      <c r="C15" s="400"/>
      <c r="D15" s="400"/>
      <c r="E15" s="400"/>
      <c r="F15" s="400"/>
      <c r="G15" s="400"/>
      <c r="H15" s="400"/>
      <c r="I15" s="400"/>
      <c r="J15" s="400"/>
      <c r="K15" s="400"/>
      <c r="L15" s="400"/>
      <c r="M15" s="400"/>
      <c r="N15" s="400"/>
      <c r="O15" s="400"/>
      <c r="P15" s="400"/>
      <c r="Q15" s="400"/>
      <c r="R15" s="400"/>
      <c r="S15" s="400"/>
      <c r="T15" s="400"/>
      <c r="U15" s="400"/>
      <c r="V15" s="400"/>
      <c r="W15" s="400"/>
      <c r="X15" s="400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</row>
    <row r="16" spans="2:35" x14ac:dyDescent="0.2">
      <c r="B16" s="72" t="s">
        <v>93</v>
      </c>
      <c r="D16" s="73" t="s">
        <v>2</v>
      </c>
      <c r="E16" s="73"/>
      <c r="F16" s="73" t="s">
        <v>2</v>
      </c>
      <c r="G16" s="73" t="s">
        <v>2</v>
      </c>
      <c r="H16" s="73" t="s">
        <v>2</v>
      </c>
      <c r="I16" s="73" t="s">
        <v>2</v>
      </c>
      <c r="J16" s="73" t="s">
        <v>2</v>
      </c>
      <c r="K16" s="73" t="s">
        <v>2</v>
      </c>
      <c r="L16" s="73" t="s">
        <v>2</v>
      </c>
      <c r="M16" s="73" t="s">
        <v>2</v>
      </c>
      <c r="N16" s="73" t="s">
        <v>2</v>
      </c>
      <c r="O16" s="73" t="s">
        <v>2</v>
      </c>
      <c r="P16" s="73" t="s">
        <v>2</v>
      </c>
      <c r="Q16" s="73" t="s">
        <v>2</v>
      </c>
      <c r="R16" s="73" t="s">
        <v>2</v>
      </c>
      <c r="S16" s="75">
        <v>0</v>
      </c>
      <c r="T16" s="75">
        <v>0</v>
      </c>
      <c r="U16" s="75">
        <v>0</v>
      </c>
      <c r="V16" s="75">
        <v>0</v>
      </c>
      <c r="W16" s="75">
        <v>0</v>
      </c>
      <c r="X16" s="75">
        <v>0</v>
      </c>
      <c r="Y16" s="75">
        <v>0</v>
      </c>
      <c r="Z16" s="75">
        <v>0</v>
      </c>
      <c r="AA16" s="75">
        <v>0</v>
      </c>
      <c r="AB16" s="75">
        <v>0</v>
      </c>
      <c r="AC16" s="75">
        <v>0</v>
      </c>
      <c r="AD16" s="75">
        <v>0</v>
      </c>
      <c r="AE16" s="75">
        <v>0</v>
      </c>
      <c r="AF16" s="75">
        <v>0</v>
      </c>
      <c r="AG16" s="75">
        <v>0</v>
      </c>
      <c r="AH16" s="75">
        <v>0</v>
      </c>
      <c r="AI16" s="75">
        <v>0</v>
      </c>
    </row>
    <row r="17" spans="1:35" x14ac:dyDescent="0.2">
      <c r="B17" s="398" t="s">
        <v>94</v>
      </c>
      <c r="C17" s="398"/>
      <c r="D17" s="398"/>
      <c r="E17" s="398"/>
      <c r="F17" s="398"/>
      <c r="G17" s="398"/>
      <c r="H17" s="398"/>
      <c r="I17" s="398"/>
      <c r="J17" s="398"/>
      <c r="K17" s="398"/>
      <c r="L17" s="398"/>
      <c r="M17" s="398"/>
      <c r="N17" s="398"/>
      <c r="O17" s="398"/>
      <c r="P17" s="398"/>
      <c r="Q17" s="398"/>
      <c r="R17" s="398"/>
      <c r="S17" s="398"/>
      <c r="T17" s="398"/>
      <c r="U17" s="398"/>
      <c r="V17" s="398"/>
      <c r="W17" s="398"/>
      <c r="X17" s="398"/>
      <c r="Y17" s="222"/>
      <c r="Z17" s="222"/>
      <c r="AA17" s="122"/>
      <c r="AB17" s="122"/>
      <c r="AC17" s="122"/>
      <c r="AD17" s="122"/>
      <c r="AE17" s="122"/>
      <c r="AF17" s="122"/>
      <c r="AG17" s="122"/>
      <c r="AH17" s="122"/>
      <c r="AI17" s="122"/>
    </row>
    <row r="18" spans="1:35" x14ac:dyDescent="0.2">
      <c r="B18" s="65" t="s">
        <v>72</v>
      </c>
      <c r="C18" s="65" t="s">
        <v>2</v>
      </c>
      <c r="D18" s="65" t="s">
        <v>2</v>
      </c>
      <c r="E18" s="65" t="s">
        <v>2</v>
      </c>
      <c r="F18" s="65" t="s">
        <v>2</v>
      </c>
      <c r="G18" s="65" t="s">
        <v>2</v>
      </c>
      <c r="H18" s="65" t="s">
        <v>2</v>
      </c>
      <c r="I18" s="65" t="s">
        <v>2</v>
      </c>
      <c r="J18" s="65" t="s">
        <v>2</v>
      </c>
      <c r="K18" s="65" t="s">
        <v>2</v>
      </c>
      <c r="L18" s="65" t="s">
        <v>2</v>
      </c>
      <c r="M18" s="65" t="s">
        <v>2</v>
      </c>
      <c r="N18" s="65" t="s">
        <v>2</v>
      </c>
      <c r="O18" s="65" t="s">
        <v>2</v>
      </c>
      <c r="P18" s="65" t="s">
        <v>2</v>
      </c>
      <c r="Q18" s="65" t="s">
        <v>2</v>
      </c>
      <c r="R18" s="65" t="s">
        <v>2</v>
      </c>
      <c r="S18" s="65" t="s">
        <v>2</v>
      </c>
      <c r="T18" s="65" t="s">
        <v>2</v>
      </c>
      <c r="U18" s="65" t="s">
        <v>2</v>
      </c>
      <c r="V18" s="65" t="s">
        <v>2</v>
      </c>
      <c r="W18" s="65" t="s">
        <v>2</v>
      </c>
      <c r="X18" s="65" t="s">
        <v>2</v>
      </c>
      <c r="Y18" s="65" t="s">
        <v>2</v>
      </c>
      <c r="Z18" s="65" t="s">
        <v>2</v>
      </c>
      <c r="AA18" s="65" t="s">
        <v>2</v>
      </c>
      <c r="AB18" s="65" t="s">
        <v>2</v>
      </c>
      <c r="AC18" s="65" t="s">
        <v>2</v>
      </c>
      <c r="AD18" s="65" t="s">
        <v>2</v>
      </c>
      <c r="AE18" s="65" t="s">
        <v>2</v>
      </c>
      <c r="AF18" s="65" t="s">
        <v>2</v>
      </c>
      <c r="AG18" s="65" t="s">
        <v>2</v>
      </c>
      <c r="AH18" s="65" t="s">
        <v>2</v>
      </c>
      <c r="AI18" s="65" t="s">
        <v>2</v>
      </c>
    </row>
    <row r="19" spans="1:35" x14ac:dyDescent="0.2">
      <c r="B19" s="72" t="s">
        <v>95</v>
      </c>
      <c r="D19" s="73"/>
      <c r="E19" s="73"/>
      <c r="F19" s="73" t="s">
        <v>2</v>
      </c>
      <c r="G19" s="73" t="s">
        <v>2</v>
      </c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>
        <f t="shared" ref="S19:AI19" si="0">SUM(S18:S18)</f>
        <v>0</v>
      </c>
      <c r="T19" s="75">
        <f t="shared" si="0"/>
        <v>0</v>
      </c>
      <c r="U19" s="75">
        <f t="shared" si="0"/>
        <v>0</v>
      </c>
      <c r="V19" s="75">
        <f t="shared" si="0"/>
        <v>0</v>
      </c>
      <c r="W19" s="75">
        <f t="shared" si="0"/>
        <v>0</v>
      </c>
      <c r="X19" s="75">
        <f t="shared" si="0"/>
        <v>0</v>
      </c>
      <c r="Y19" s="75">
        <f t="shared" si="0"/>
        <v>0</v>
      </c>
      <c r="Z19" s="75">
        <f t="shared" si="0"/>
        <v>0</v>
      </c>
      <c r="AA19" s="75">
        <f t="shared" si="0"/>
        <v>0</v>
      </c>
      <c r="AB19" s="75">
        <f t="shared" si="0"/>
        <v>0</v>
      </c>
      <c r="AC19" s="75">
        <f t="shared" si="0"/>
        <v>0</v>
      </c>
      <c r="AD19" s="75">
        <f t="shared" si="0"/>
        <v>0</v>
      </c>
      <c r="AE19" s="75">
        <f t="shared" si="0"/>
        <v>0</v>
      </c>
      <c r="AF19" s="75">
        <f t="shared" si="0"/>
        <v>0</v>
      </c>
      <c r="AG19" s="75">
        <f t="shared" si="0"/>
        <v>0</v>
      </c>
      <c r="AH19" s="75">
        <f t="shared" si="0"/>
        <v>0</v>
      </c>
      <c r="AI19" s="75">
        <f t="shared" si="0"/>
        <v>0</v>
      </c>
    </row>
    <row r="20" spans="1:35" x14ac:dyDescent="0.2">
      <c r="B20" s="398" t="s">
        <v>366</v>
      </c>
      <c r="C20" s="398"/>
      <c r="D20" s="398"/>
      <c r="E20" s="398"/>
      <c r="F20" s="398"/>
      <c r="G20" s="398"/>
      <c r="H20" s="398"/>
      <c r="I20" s="398"/>
      <c r="J20" s="398"/>
      <c r="K20" s="398"/>
      <c r="L20" s="398"/>
      <c r="M20" s="398"/>
      <c r="N20" s="398"/>
      <c r="O20" s="398"/>
      <c r="P20" s="398"/>
      <c r="Q20" s="398"/>
      <c r="R20" s="398"/>
      <c r="S20" s="398"/>
      <c r="T20" s="398"/>
      <c r="U20" s="398"/>
      <c r="V20" s="398"/>
      <c r="W20" s="398"/>
      <c r="X20" s="398"/>
      <c r="Y20" s="222"/>
      <c r="Z20" s="222"/>
      <c r="AA20" s="122"/>
      <c r="AB20" s="122"/>
      <c r="AC20" s="122"/>
      <c r="AD20" s="122"/>
      <c r="AE20" s="122"/>
      <c r="AF20" s="122"/>
      <c r="AG20" s="122"/>
      <c r="AH20" s="122"/>
      <c r="AI20" s="122"/>
    </row>
    <row r="21" spans="1:35" x14ac:dyDescent="0.2">
      <c r="B21" s="398" t="s">
        <v>367</v>
      </c>
      <c r="C21" s="398"/>
      <c r="D21" s="398"/>
      <c r="E21" s="398"/>
      <c r="F21" s="398"/>
      <c r="G21" s="398"/>
      <c r="H21" s="398"/>
      <c r="I21" s="398"/>
      <c r="J21" s="398"/>
      <c r="K21" s="398"/>
      <c r="L21" s="398"/>
      <c r="M21" s="398"/>
      <c r="N21" s="398"/>
      <c r="O21" s="398"/>
      <c r="P21" s="398"/>
      <c r="Q21" s="398"/>
      <c r="R21" s="398"/>
      <c r="S21" s="398"/>
      <c r="T21" s="398"/>
      <c r="U21" s="398"/>
      <c r="V21" s="398"/>
      <c r="W21" s="398"/>
      <c r="X21" s="398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</row>
    <row r="22" spans="1:35" ht="24.75" customHeight="1" x14ac:dyDescent="0.2">
      <c r="A22" s="119"/>
      <c r="B22" s="349" t="s">
        <v>96</v>
      </c>
      <c r="C22" s="64"/>
      <c r="D22" s="64"/>
      <c r="E22" s="64"/>
      <c r="F22" s="64"/>
      <c r="G22" s="345"/>
      <c r="H22" s="65"/>
      <c r="I22" s="220"/>
      <c r="J22" s="137"/>
      <c r="K22" s="83"/>
      <c r="L22" s="65"/>
      <c r="M22" s="65"/>
      <c r="N22" s="220"/>
      <c r="O22" s="137"/>
      <c r="P22" s="65"/>
      <c r="Q22" s="346"/>
      <c r="R22" s="65"/>
      <c r="S22" s="383"/>
      <c r="T22" s="120"/>
      <c r="U22" s="120"/>
      <c r="V22" s="84"/>
      <c r="W22" s="66"/>
      <c r="X22" s="68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</row>
    <row r="23" spans="1:35" x14ac:dyDescent="0.2">
      <c r="B23" s="398" t="s">
        <v>368</v>
      </c>
      <c r="C23" s="398"/>
      <c r="D23" s="398"/>
      <c r="E23" s="398"/>
      <c r="F23" s="398"/>
      <c r="G23" s="398"/>
      <c r="H23" s="398"/>
      <c r="I23" s="398"/>
      <c r="J23" s="398"/>
      <c r="K23" s="398"/>
      <c r="L23" s="398"/>
      <c r="M23" s="398"/>
      <c r="N23" s="398"/>
      <c r="O23" s="398"/>
      <c r="P23" s="398"/>
      <c r="Q23" s="398"/>
      <c r="R23" s="398"/>
      <c r="S23" s="398"/>
      <c r="T23" s="398"/>
      <c r="U23" s="398"/>
      <c r="V23" s="398"/>
      <c r="W23" s="398"/>
      <c r="X23" s="398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</row>
    <row r="24" spans="1:35" ht="126" customHeight="1" x14ac:dyDescent="0.2">
      <c r="B24" s="358" t="s">
        <v>342</v>
      </c>
      <c r="C24" s="382" t="s">
        <v>404</v>
      </c>
      <c r="D24" s="73" t="s">
        <v>2</v>
      </c>
      <c r="E24" s="64" t="s">
        <v>343</v>
      </c>
      <c r="F24" s="64" t="s">
        <v>405</v>
      </c>
      <c r="G24" s="73" t="s">
        <v>2</v>
      </c>
      <c r="H24" s="73" t="s">
        <v>2</v>
      </c>
      <c r="I24" s="73" t="s">
        <v>2</v>
      </c>
      <c r="J24" s="73" t="s">
        <v>2</v>
      </c>
      <c r="K24" s="403">
        <f>3.5/1.163</f>
        <v>3.0094582975064488</v>
      </c>
      <c r="L24" s="73" t="s">
        <v>2</v>
      </c>
      <c r="M24" s="73" t="s">
        <v>2</v>
      </c>
      <c r="N24" s="73" t="s">
        <v>2</v>
      </c>
      <c r="O24" s="73" t="s">
        <v>2</v>
      </c>
      <c r="P24" s="403">
        <f>K24</f>
        <v>3.0094582975064488</v>
      </c>
      <c r="Q24" s="65">
        <v>2027</v>
      </c>
      <c r="R24" s="65">
        <v>2027</v>
      </c>
      <c r="S24" s="68">
        <v>2669.74</v>
      </c>
      <c r="T24" s="384">
        <f t="shared" ref="T24" si="1">S24*0.1</f>
        <v>266.97399999999999</v>
      </c>
      <c r="U24" s="384">
        <f t="shared" ref="U24" si="2">S24-T24</f>
        <v>2402.7659999999996</v>
      </c>
      <c r="V24" s="84">
        <v>0</v>
      </c>
      <c r="W24" s="66">
        <f>S24</f>
        <v>2669.74</v>
      </c>
      <c r="X24" s="84">
        <v>0</v>
      </c>
      <c r="Y24" s="68">
        <f>W24</f>
        <v>2669.74</v>
      </c>
      <c r="Z24" s="384"/>
      <c r="AA24" s="65"/>
      <c r="AB24" s="65" t="s">
        <v>2</v>
      </c>
      <c r="AC24" s="65" t="s">
        <v>2</v>
      </c>
      <c r="AD24" s="65" t="s">
        <v>2</v>
      </c>
      <c r="AE24" s="65" t="s">
        <v>2</v>
      </c>
      <c r="AF24" s="65" t="s">
        <v>2</v>
      </c>
      <c r="AG24" s="65" t="s">
        <v>2</v>
      </c>
      <c r="AH24" s="65" t="s">
        <v>2</v>
      </c>
      <c r="AI24" s="65" t="s">
        <v>2</v>
      </c>
    </row>
    <row r="25" spans="1:35" x14ac:dyDescent="0.2">
      <c r="B25" s="76" t="s">
        <v>97</v>
      </c>
      <c r="D25" s="71"/>
      <c r="E25" s="116"/>
      <c r="F25" s="71"/>
      <c r="G25" s="77"/>
      <c r="H25" s="77"/>
      <c r="I25" s="77">
        <f>SUM(I22:I22)</f>
        <v>0</v>
      </c>
      <c r="J25" s="77"/>
      <c r="K25" s="77"/>
      <c r="L25" s="77"/>
      <c r="M25" s="77"/>
      <c r="N25" s="77">
        <f>SUM(N22:N22)</f>
        <v>0</v>
      </c>
      <c r="O25" s="77"/>
      <c r="P25" s="77"/>
      <c r="Q25" s="77"/>
      <c r="R25" s="77"/>
      <c r="S25" s="75">
        <f>S24</f>
        <v>2669.74</v>
      </c>
      <c r="T25" s="75">
        <f t="shared" ref="T25:X25" si="3">T24</f>
        <v>266.97399999999999</v>
      </c>
      <c r="U25" s="75">
        <f t="shared" si="3"/>
        <v>2402.7659999999996</v>
      </c>
      <c r="V25" s="75">
        <f t="shared" si="3"/>
        <v>0</v>
      </c>
      <c r="W25" s="75">
        <f t="shared" si="3"/>
        <v>2669.74</v>
      </c>
      <c r="X25" s="75">
        <f t="shared" si="3"/>
        <v>0</v>
      </c>
      <c r="Y25" s="133">
        <v>0</v>
      </c>
      <c r="Z25" s="133">
        <f>Z24</f>
        <v>0</v>
      </c>
      <c r="AA25" s="133">
        <f t="shared" ref="AA25:AI25" si="4">SUM(AA22:AA22)</f>
        <v>0</v>
      </c>
      <c r="AB25" s="133">
        <f t="shared" si="4"/>
        <v>0</v>
      </c>
      <c r="AC25" s="133">
        <f t="shared" si="4"/>
        <v>0</v>
      </c>
      <c r="AD25" s="133">
        <f t="shared" si="4"/>
        <v>0</v>
      </c>
      <c r="AE25" s="133">
        <f t="shared" si="4"/>
        <v>0</v>
      </c>
      <c r="AF25" s="133">
        <f t="shared" si="4"/>
        <v>0</v>
      </c>
      <c r="AG25" s="133">
        <f t="shared" si="4"/>
        <v>0</v>
      </c>
      <c r="AH25" s="133">
        <f t="shared" si="4"/>
        <v>0</v>
      </c>
      <c r="AI25" s="133">
        <f t="shared" si="4"/>
        <v>0</v>
      </c>
    </row>
    <row r="26" spans="1:35" ht="19.5" customHeight="1" x14ac:dyDescent="0.2">
      <c r="B26" s="398" t="s">
        <v>98</v>
      </c>
      <c r="C26" s="399"/>
      <c r="D26" s="399"/>
      <c r="E26" s="399"/>
      <c r="F26" s="399"/>
      <c r="G26" s="399"/>
      <c r="H26" s="399"/>
      <c r="I26" s="399"/>
      <c r="J26" s="399"/>
      <c r="K26" s="399"/>
      <c r="L26" s="399"/>
      <c r="M26" s="399"/>
      <c r="N26" s="399"/>
      <c r="O26" s="399"/>
      <c r="P26" s="399"/>
      <c r="Q26" s="399"/>
      <c r="R26" s="399"/>
      <c r="S26" s="399"/>
      <c r="T26" s="399"/>
      <c r="U26" s="399"/>
      <c r="V26" s="399"/>
      <c r="W26" s="399"/>
      <c r="X26" s="399"/>
      <c r="Y26" s="222"/>
      <c r="Z26" s="222"/>
      <c r="AA26" s="122"/>
      <c r="AB26" s="122"/>
      <c r="AC26" s="122"/>
      <c r="AD26" s="122"/>
      <c r="AE26" s="122"/>
      <c r="AF26" s="122"/>
      <c r="AG26" s="122"/>
      <c r="AH26" s="122"/>
      <c r="AI26" s="122"/>
    </row>
    <row r="27" spans="1:35" x14ac:dyDescent="0.2">
      <c r="B27" s="72" t="s">
        <v>99</v>
      </c>
      <c r="D27" s="78" t="s">
        <v>2</v>
      </c>
      <c r="E27" s="78" t="s">
        <v>2</v>
      </c>
      <c r="F27" s="78" t="s">
        <v>2</v>
      </c>
      <c r="G27" s="78" t="s">
        <v>2</v>
      </c>
      <c r="H27" s="78" t="s">
        <v>2</v>
      </c>
      <c r="I27" s="78" t="s">
        <v>2</v>
      </c>
      <c r="J27" s="78" t="s">
        <v>2</v>
      </c>
      <c r="K27" s="78" t="s">
        <v>2</v>
      </c>
      <c r="L27" s="78" t="s">
        <v>2</v>
      </c>
      <c r="M27" s="78" t="s">
        <v>2</v>
      </c>
      <c r="N27" s="78" t="s">
        <v>2</v>
      </c>
      <c r="O27" s="78" t="s">
        <v>2</v>
      </c>
      <c r="P27" s="78" t="s">
        <v>2</v>
      </c>
      <c r="Q27" s="78" t="s">
        <v>2</v>
      </c>
      <c r="R27" s="78" t="s">
        <v>2</v>
      </c>
      <c r="S27" s="219">
        <v>0</v>
      </c>
      <c r="T27" s="219">
        <v>0</v>
      </c>
      <c r="U27" s="219">
        <v>0</v>
      </c>
      <c r="V27" s="219">
        <v>0</v>
      </c>
      <c r="W27" s="219">
        <v>0</v>
      </c>
      <c r="X27" s="219">
        <v>0</v>
      </c>
      <c r="Y27" s="218">
        <v>0</v>
      </c>
      <c r="Z27" s="218">
        <v>0</v>
      </c>
      <c r="AA27" s="218">
        <v>0</v>
      </c>
      <c r="AB27" s="218">
        <v>0</v>
      </c>
      <c r="AC27" s="218">
        <v>0</v>
      </c>
      <c r="AD27" s="218">
        <v>0</v>
      </c>
      <c r="AE27" s="218">
        <v>0</v>
      </c>
      <c r="AF27" s="218">
        <v>0</v>
      </c>
      <c r="AG27" s="218">
        <v>0</v>
      </c>
      <c r="AH27" s="218">
        <v>0</v>
      </c>
      <c r="AI27" s="218">
        <v>0</v>
      </c>
    </row>
    <row r="28" spans="1:35" x14ac:dyDescent="0.2">
      <c r="B28" s="398" t="s">
        <v>369</v>
      </c>
      <c r="C28" s="398"/>
      <c r="D28" s="398"/>
      <c r="E28" s="398"/>
      <c r="F28" s="398"/>
      <c r="G28" s="398"/>
      <c r="H28" s="398"/>
      <c r="I28" s="398"/>
      <c r="J28" s="398"/>
      <c r="K28" s="398"/>
      <c r="L28" s="398"/>
      <c r="M28" s="398"/>
      <c r="N28" s="398"/>
      <c r="O28" s="398"/>
      <c r="P28" s="398"/>
      <c r="Q28" s="398"/>
      <c r="R28" s="398"/>
      <c r="S28" s="398"/>
      <c r="T28" s="398"/>
      <c r="U28" s="398"/>
      <c r="V28" s="398"/>
      <c r="W28" s="398"/>
      <c r="X28" s="398"/>
      <c r="Y28" s="222"/>
      <c r="Z28" s="222"/>
      <c r="AA28" s="122"/>
      <c r="AB28" s="122"/>
      <c r="AC28" s="122"/>
      <c r="AD28" s="122"/>
      <c r="AE28" s="122"/>
      <c r="AF28" s="122"/>
      <c r="AG28" s="122"/>
      <c r="AH28" s="122"/>
      <c r="AI28" s="122"/>
    </row>
    <row r="29" spans="1:35" s="385" customFormat="1" x14ac:dyDescent="0.2">
      <c r="B29" s="400" t="s">
        <v>100</v>
      </c>
      <c r="C29" s="400"/>
      <c r="D29" s="400"/>
      <c r="E29" s="400"/>
      <c r="F29" s="400"/>
      <c r="G29" s="400"/>
      <c r="H29" s="400"/>
      <c r="I29" s="400"/>
      <c r="J29" s="400"/>
      <c r="K29" s="400"/>
      <c r="L29" s="400"/>
      <c r="M29" s="400"/>
      <c r="N29" s="400"/>
      <c r="O29" s="400"/>
      <c r="P29" s="400"/>
      <c r="Q29" s="400"/>
      <c r="R29" s="400"/>
      <c r="S29" s="400"/>
      <c r="T29" s="400"/>
      <c r="U29" s="400"/>
      <c r="V29" s="400"/>
      <c r="W29" s="400"/>
      <c r="X29" s="400"/>
      <c r="Y29" s="386"/>
      <c r="Z29" s="386"/>
      <c r="AA29" s="387"/>
      <c r="AB29" s="387"/>
      <c r="AC29" s="387"/>
      <c r="AD29" s="387"/>
      <c r="AE29" s="387"/>
      <c r="AF29" s="387"/>
      <c r="AG29" s="387"/>
      <c r="AH29" s="387"/>
      <c r="AI29" s="387"/>
    </row>
    <row r="30" spans="1:35" s="385" customFormat="1" x14ac:dyDescent="0.2">
      <c r="B30" s="400" t="s">
        <v>370</v>
      </c>
      <c r="C30" s="400"/>
      <c r="D30" s="400"/>
      <c r="E30" s="400"/>
      <c r="F30" s="400"/>
      <c r="G30" s="400"/>
      <c r="H30" s="400"/>
      <c r="I30" s="400"/>
      <c r="J30" s="400"/>
      <c r="K30" s="400"/>
      <c r="L30" s="400"/>
      <c r="M30" s="400"/>
      <c r="N30" s="400"/>
      <c r="O30" s="400"/>
      <c r="P30" s="400"/>
      <c r="Q30" s="400"/>
      <c r="R30" s="400"/>
      <c r="S30" s="400"/>
      <c r="T30" s="400"/>
      <c r="U30" s="400"/>
      <c r="V30" s="400"/>
      <c r="W30" s="400"/>
      <c r="X30" s="400"/>
      <c r="Y30" s="386"/>
      <c r="Z30" s="386"/>
      <c r="AA30" s="387"/>
      <c r="AB30" s="387"/>
      <c r="AC30" s="387"/>
      <c r="AD30" s="387"/>
      <c r="AE30" s="387"/>
      <c r="AF30" s="387"/>
      <c r="AG30" s="387"/>
      <c r="AH30" s="387"/>
      <c r="AI30" s="387"/>
    </row>
    <row r="31" spans="1:35" x14ac:dyDescent="0.2">
      <c r="B31" s="72" t="s">
        <v>101</v>
      </c>
      <c r="D31" s="78" t="s">
        <v>2</v>
      </c>
      <c r="E31" s="78" t="s">
        <v>2</v>
      </c>
      <c r="F31" s="78" t="s">
        <v>2</v>
      </c>
      <c r="G31" s="78" t="s">
        <v>2</v>
      </c>
      <c r="H31" s="78" t="s">
        <v>2</v>
      </c>
      <c r="I31" s="78" t="s">
        <v>2</v>
      </c>
      <c r="J31" s="78" t="s">
        <v>2</v>
      </c>
      <c r="K31" s="78" t="s">
        <v>2</v>
      </c>
      <c r="L31" s="78" t="s">
        <v>2</v>
      </c>
      <c r="M31" s="78" t="s">
        <v>2</v>
      </c>
      <c r="N31" s="78" t="s">
        <v>2</v>
      </c>
      <c r="O31" s="78" t="s">
        <v>2</v>
      </c>
      <c r="P31" s="78" t="s">
        <v>2</v>
      </c>
      <c r="Q31" s="78" t="s">
        <v>2</v>
      </c>
      <c r="R31" s="78" t="s">
        <v>2</v>
      </c>
      <c r="S31" s="219">
        <v>0</v>
      </c>
      <c r="T31" s="219">
        <v>0</v>
      </c>
      <c r="U31" s="219">
        <v>0</v>
      </c>
      <c r="V31" s="219">
        <v>0</v>
      </c>
      <c r="W31" s="219">
        <v>0</v>
      </c>
      <c r="X31" s="219">
        <v>0</v>
      </c>
      <c r="Y31" s="219">
        <v>0</v>
      </c>
      <c r="Z31" s="219">
        <v>0</v>
      </c>
      <c r="AA31" s="219">
        <v>0</v>
      </c>
      <c r="AB31" s="219">
        <v>0</v>
      </c>
      <c r="AC31" s="219">
        <v>0</v>
      </c>
      <c r="AD31" s="219">
        <v>0</v>
      </c>
      <c r="AE31" s="219">
        <v>0</v>
      </c>
      <c r="AF31" s="219">
        <v>0</v>
      </c>
      <c r="AG31" s="219">
        <v>0</v>
      </c>
      <c r="AH31" s="219">
        <v>0</v>
      </c>
      <c r="AI31" s="219">
        <v>0</v>
      </c>
    </row>
    <row r="32" spans="1:35" ht="18" customHeight="1" x14ac:dyDescent="0.2">
      <c r="B32" s="398" t="s">
        <v>188</v>
      </c>
      <c r="C32" s="399"/>
      <c r="D32" s="399"/>
      <c r="E32" s="399"/>
      <c r="F32" s="399"/>
      <c r="G32" s="399"/>
      <c r="H32" s="399"/>
      <c r="I32" s="399"/>
      <c r="J32" s="399"/>
      <c r="K32" s="399"/>
      <c r="L32" s="399"/>
      <c r="M32" s="399"/>
      <c r="N32" s="399"/>
      <c r="O32" s="399"/>
      <c r="P32" s="399"/>
      <c r="Q32" s="399"/>
      <c r="R32" s="399"/>
      <c r="S32" s="399"/>
      <c r="T32" s="399"/>
      <c r="U32" s="399"/>
      <c r="V32" s="399"/>
      <c r="W32" s="399"/>
      <c r="X32" s="399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2:35" ht="24.75" customHeight="1" x14ac:dyDescent="0.2">
      <c r="B33" s="117" t="s">
        <v>189</v>
      </c>
      <c r="D33" s="78" t="s">
        <v>2</v>
      </c>
      <c r="E33" s="78" t="s">
        <v>2</v>
      </c>
      <c r="F33" s="78" t="s">
        <v>2</v>
      </c>
      <c r="G33" s="78" t="s">
        <v>2</v>
      </c>
      <c r="H33" s="78" t="s">
        <v>2</v>
      </c>
      <c r="I33" s="78" t="s">
        <v>2</v>
      </c>
      <c r="J33" s="78" t="s">
        <v>2</v>
      </c>
      <c r="K33" s="78" t="s">
        <v>2</v>
      </c>
      <c r="L33" s="78" t="s">
        <v>2</v>
      </c>
      <c r="M33" s="78" t="s">
        <v>2</v>
      </c>
      <c r="N33" s="78" t="s">
        <v>2</v>
      </c>
      <c r="O33" s="78" t="s">
        <v>2</v>
      </c>
      <c r="P33" s="78" t="s">
        <v>2</v>
      </c>
      <c r="Q33" s="78" t="s">
        <v>2</v>
      </c>
      <c r="R33" s="78" t="s">
        <v>2</v>
      </c>
      <c r="S33" s="219">
        <v>0</v>
      </c>
      <c r="T33" s="219">
        <v>0</v>
      </c>
      <c r="U33" s="219">
        <v>0</v>
      </c>
      <c r="V33" s="219">
        <v>0</v>
      </c>
      <c r="W33" s="219">
        <v>0</v>
      </c>
      <c r="X33" s="219">
        <v>0</v>
      </c>
      <c r="Y33" s="219">
        <v>0</v>
      </c>
      <c r="Z33" s="219">
        <v>0</v>
      </c>
      <c r="AA33" s="219">
        <v>0</v>
      </c>
      <c r="AB33" s="219">
        <v>0</v>
      </c>
      <c r="AC33" s="219">
        <v>0</v>
      </c>
      <c r="AD33" s="219">
        <v>0</v>
      </c>
      <c r="AE33" s="219">
        <v>0</v>
      </c>
      <c r="AF33" s="219">
        <v>0</v>
      </c>
      <c r="AG33" s="219">
        <v>0</v>
      </c>
      <c r="AH33" s="219">
        <v>0</v>
      </c>
      <c r="AI33" s="219">
        <v>0</v>
      </c>
    </row>
    <row r="34" spans="2:35" x14ac:dyDescent="0.2">
      <c r="B34" s="79"/>
      <c r="C34" s="73" t="s">
        <v>81</v>
      </c>
      <c r="D34" s="79"/>
      <c r="E34" s="79"/>
      <c r="F34" s="79"/>
      <c r="G34" s="65"/>
      <c r="H34" s="65"/>
      <c r="I34" s="75">
        <f>I25</f>
        <v>0</v>
      </c>
      <c r="J34" s="73"/>
      <c r="K34" s="73"/>
      <c r="L34" s="73"/>
      <c r="M34" s="73"/>
      <c r="N34" s="75">
        <f>N25</f>
        <v>0</v>
      </c>
      <c r="O34" s="73"/>
      <c r="P34" s="73"/>
      <c r="Q34" s="73"/>
      <c r="R34" s="73"/>
      <c r="S34" s="75">
        <f t="shared" ref="S34:AI34" si="5">S25+S27+S19+S31+S16</f>
        <v>2669.74</v>
      </c>
      <c r="T34" s="75">
        <f t="shared" si="5"/>
        <v>266.97399999999999</v>
      </c>
      <c r="U34" s="75">
        <f t="shared" si="5"/>
        <v>2402.7659999999996</v>
      </c>
      <c r="V34" s="75">
        <f t="shared" si="5"/>
        <v>0</v>
      </c>
      <c r="W34" s="75">
        <f t="shared" si="5"/>
        <v>2669.74</v>
      </c>
      <c r="X34" s="74">
        <f t="shared" si="5"/>
        <v>0</v>
      </c>
      <c r="Y34" s="74">
        <f t="shared" si="5"/>
        <v>0</v>
      </c>
      <c r="Z34" s="74">
        <f t="shared" si="5"/>
        <v>0</v>
      </c>
      <c r="AA34" s="74">
        <f t="shared" si="5"/>
        <v>0</v>
      </c>
      <c r="AB34" s="74">
        <f t="shared" si="5"/>
        <v>0</v>
      </c>
      <c r="AC34" s="74">
        <f t="shared" si="5"/>
        <v>0</v>
      </c>
      <c r="AD34" s="74">
        <f t="shared" si="5"/>
        <v>0</v>
      </c>
      <c r="AE34" s="74">
        <f t="shared" si="5"/>
        <v>0</v>
      </c>
      <c r="AF34" s="74">
        <f t="shared" si="5"/>
        <v>0</v>
      </c>
      <c r="AG34" s="74">
        <f t="shared" si="5"/>
        <v>0</v>
      </c>
      <c r="AH34" s="74">
        <f t="shared" si="5"/>
        <v>0</v>
      </c>
      <c r="AI34" s="74">
        <f t="shared" si="5"/>
        <v>0</v>
      </c>
    </row>
    <row r="36" spans="2:35" x14ac:dyDescent="0.2">
      <c r="S36" s="80"/>
      <c r="T36" s="80"/>
      <c r="U36" s="80"/>
    </row>
    <row r="37" spans="2:35" x14ac:dyDescent="0.2">
      <c r="S37" s="81"/>
      <c r="T37" s="81"/>
      <c r="U37" s="81"/>
    </row>
    <row r="42" spans="2:35" x14ac:dyDescent="0.2">
      <c r="S42" s="80"/>
      <c r="T42" s="80"/>
      <c r="U42" s="80"/>
      <c r="W42" s="82"/>
    </row>
    <row r="47" spans="2:35" ht="15" x14ac:dyDescent="0.25">
      <c r="S47" s="121"/>
    </row>
  </sheetData>
  <mergeCells count="44">
    <mergeCell ref="Q4:Q9"/>
    <mergeCell ref="R4:R9"/>
    <mergeCell ref="G5:P5"/>
    <mergeCell ref="W8:W9"/>
    <mergeCell ref="V7:V9"/>
    <mergeCell ref="U8:U9"/>
    <mergeCell ref="G4:P4"/>
    <mergeCell ref="T7:U7"/>
    <mergeCell ref="G6:K6"/>
    <mergeCell ref="L7:O7"/>
    <mergeCell ref="M8:M9"/>
    <mergeCell ref="N8:N9"/>
    <mergeCell ref="T8:T9"/>
    <mergeCell ref="S7:S9"/>
    <mergeCell ref="G7:J7"/>
    <mergeCell ref="P7:P9"/>
    <mergeCell ref="Y4:AI6"/>
    <mergeCell ref="S4:X6"/>
    <mergeCell ref="AG7:AG9"/>
    <mergeCell ref="AH7:AH9"/>
    <mergeCell ref="AI7:AI9"/>
    <mergeCell ref="AC8:AC9"/>
    <mergeCell ref="AD8:AD9"/>
    <mergeCell ref="AA7:AA9"/>
    <mergeCell ref="AB7:AB9"/>
    <mergeCell ref="AC7:AD7"/>
    <mergeCell ref="AE7:AE9"/>
    <mergeCell ref="AF7:AF9"/>
    <mergeCell ref="Z7:Z9"/>
    <mergeCell ref="Y7:Y9"/>
    <mergeCell ref="X7:X9"/>
    <mergeCell ref="B4:B9"/>
    <mergeCell ref="C4:C9"/>
    <mergeCell ref="D4:D9"/>
    <mergeCell ref="E4:E9"/>
    <mergeCell ref="F4:F9"/>
    <mergeCell ref="L8:L9"/>
    <mergeCell ref="O8:O9"/>
    <mergeCell ref="L6:P6"/>
    <mergeCell ref="G8:G9"/>
    <mergeCell ref="H8:H9"/>
    <mergeCell ref="I8:I9"/>
    <mergeCell ref="J8:J9"/>
    <mergeCell ref="K7:K9"/>
  </mergeCells>
  <pageMargins left="0.7" right="0.7" top="0.75" bottom="0.75" header="0.3" footer="0.3"/>
  <pageSetup paperSize="9" scale="15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</sheetPr>
  <dimension ref="B2:I17"/>
  <sheetViews>
    <sheetView view="pageBreakPreview" zoomScale="60" zoomScaleNormal="100" workbookViewId="0">
      <selection activeCell="W14" sqref="W14"/>
    </sheetView>
  </sheetViews>
  <sheetFormatPr defaultColWidth="9.140625" defaultRowHeight="12.75" x14ac:dyDescent="0.2"/>
  <cols>
    <col min="1" max="2" width="9.140625" style="63"/>
    <col min="3" max="3" width="36.42578125" style="63" customWidth="1"/>
    <col min="4" max="4" width="17.42578125" style="63" customWidth="1"/>
    <col min="5" max="6" width="13.28515625" style="63" customWidth="1"/>
    <col min="7" max="7" width="14.7109375" style="63" customWidth="1"/>
    <col min="8" max="16384" width="9.140625" style="63"/>
  </cols>
  <sheetData>
    <row r="2" spans="2:9" x14ac:dyDescent="0.2">
      <c r="B2" s="57" t="s">
        <v>102</v>
      </c>
    </row>
    <row r="3" spans="2:9" x14ac:dyDescent="0.2">
      <c r="B3" s="57" t="s">
        <v>400</v>
      </c>
    </row>
    <row r="5" spans="2:9" ht="30" customHeight="1" x14ac:dyDescent="0.2">
      <c r="B5" s="457" t="s">
        <v>57</v>
      </c>
      <c r="C5" s="457" t="s">
        <v>0</v>
      </c>
      <c r="D5" s="457" t="s">
        <v>103</v>
      </c>
      <c r="E5" s="457" t="s">
        <v>104</v>
      </c>
      <c r="F5" s="457" t="s">
        <v>126</v>
      </c>
      <c r="G5" s="395" t="s">
        <v>105</v>
      </c>
    </row>
    <row r="6" spans="2:9" ht="22.5" customHeight="1" x14ac:dyDescent="0.2">
      <c r="B6" s="457"/>
      <c r="C6" s="457"/>
      <c r="D6" s="457"/>
      <c r="E6" s="457"/>
      <c r="F6" s="457"/>
      <c r="G6" s="352">
        <v>2027</v>
      </c>
    </row>
    <row r="7" spans="2:9" x14ac:dyDescent="0.2">
      <c r="B7" s="350">
        <v>1</v>
      </c>
      <c r="C7" s="350">
        <v>2</v>
      </c>
      <c r="D7" s="350">
        <v>3</v>
      </c>
      <c r="E7" s="350">
        <v>4</v>
      </c>
      <c r="F7" s="396"/>
      <c r="G7" s="350">
        <v>7</v>
      </c>
    </row>
    <row r="8" spans="2:9" ht="38.25" x14ac:dyDescent="0.2">
      <c r="B8" s="350" t="s">
        <v>60</v>
      </c>
      <c r="C8" s="351" t="s">
        <v>106</v>
      </c>
      <c r="D8" s="350" t="s">
        <v>40</v>
      </c>
      <c r="E8" s="85" t="s">
        <v>2</v>
      </c>
      <c r="F8" s="85" t="s">
        <v>2</v>
      </c>
      <c r="G8" s="85" t="s">
        <v>2</v>
      </c>
    </row>
    <row r="9" spans="2:9" ht="28.5" customHeight="1" x14ac:dyDescent="0.2">
      <c r="B9" s="455" t="s">
        <v>70</v>
      </c>
      <c r="C9" s="351" t="s">
        <v>107</v>
      </c>
      <c r="D9" s="350" t="s">
        <v>108</v>
      </c>
      <c r="E9" s="402">
        <v>0.153</v>
      </c>
      <c r="F9" s="402">
        <v>0.153</v>
      </c>
      <c r="G9" s="402">
        <v>0.153</v>
      </c>
      <c r="I9" s="381"/>
    </row>
    <row r="10" spans="2:9" ht="25.5" x14ac:dyDescent="0.2">
      <c r="B10" s="455"/>
      <c r="C10" s="351" t="s">
        <v>109</v>
      </c>
      <c r="D10" s="350" t="s">
        <v>110</v>
      </c>
      <c r="E10" s="60" t="s">
        <v>2</v>
      </c>
      <c r="F10" s="60"/>
      <c r="G10" s="60" t="s">
        <v>2</v>
      </c>
    </row>
    <row r="11" spans="2:9" ht="25.5" x14ac:dyDescent="0.2">
      <c r="B11" s="350" t="s">
        <v>78</v>
      </c>
      <c r="C11" s="351" t="s">
        <v>111</v>
      </c>
      <c r="D11" s="350" t="s">
        <v>112</v>
      </c>
      <c r="E11" s="85">
        <v>0</v>
      </c>
      <c r="F11" s="85">
        <v>0</v>
      </c>
      <c r="G11" s="85">
        <v>0</v>
      </c>
    </row>
    <row r="12" spans="2:9" ht="63.75" x14ac:dyDescent="0.2">
      <c r="B12" s="350" t="s">
        <v>79</v>
      </c>
      <c r="C12" s="351" t="s">
        <v>169</v>
      </c>
      <c r="D12" s="350" t="s">
        <v>19</v>
      </c>
      <c r="E12" s="86">
        <v>25</v>
      </c>
      <c r="F12" s="86">
        <f>G12</f>
        <v>25</v>
      </c>
      <c r="G12" s="86">
        <f>E12</f>
        <v>25</v>
      </c>
    </row>
    <row r="13" spans="2:9" ht="12.75" customHeight="1" x14ac:dyDescent="0.2">
      <c r="B13" s="455" t="s">
        <v>113</v>
      </c>
      <c r="C13" s="456" t="s">
        <v>114</v>
      </c>
      <c r="D13" s="350" t="s">
        <v>115</v>
      </c>
      <c r="E13" s="392">
        <v>2160.0100000000002</v>
      </c>
      <c r="F13" s="392">
        <v>2160.0100000000002</v>
      </c>
      <c r="G13" s="392">
        <v>2160.0100000000002</v>
      </c>
    </row>
    <row r="14" spans="2:9" ht="38.25" x14ac:dyDescent="0.2">
      <c r="B14" s="455"/>
      <c r="C14" s="456"/>
      <c r="D14" s="351" t="s">
        <v>116</v>
      </c>
      <c r="E14" s="404">
        <v>7.5464100000000006E-2</v>
      </c>
      <c r="F14" s="404">
        <v>7.5464100000000006E-2</v>
      </c>
      <c r="G14" s="404">
        <v>7.5464100000000006E-2</v>
      </c>
    </row>
    <row r="15" spans="2:9" ht="29.25" customHeight="1" x14ac:dyDescent="0.2">
      <c r="B15" s="455" t="s">
        <v>117</v>
      </c>
      <c r="C15" s="456" t="s">
        <v>118</v>
      </c>
      <c r="D15" s="351" t="s">
        <v>119</v>
      </c>
      <c r="E15" s="87" t="s">
        <v>2</v>
      </c>
      <c r="F15" s="87"/>
      <c r="G15" s="87" t="s">
        <v>2</v>
      </c>
    </row>
    <row r="16" spans="2:9" ht="29.25" customHeight="1" x14ac:dyDescent="0.2">
      <c r="B16" s="455"/>
      <c r="C16" s="456"/>
      <c r="D16" s="351" t="s">
        <v>120</v>
      </c>
      <c r="E16" s="87" t="s">
        <v>2</v>
      </c>
      <c r="F16" s="87"/>
      <c r="G16" s="87" t="s">
        <v>2</v>
      </c>
    </row>
    <row r="17" spans="2:7" ht="216.75" x14ac:dyDescent="0.2">
      <c r="B17" s="350" t="s">
        <v>121</v>
      </c>
      <c r="C17" s="351" t="s">
        <v>170</v>
      </c>
      <c r="D17" s="351" t="s">
        <v>122</v>
      </c>
      <c r="E17" s="87" t="s">
        <v>2</v>
      </c>
      <c r="F17" s="87"/>
      <c r="G17" s="87" t="s">
        <v>2</v>
      </c>
    </row>
  </sheetData>
  <mergeCells count="10">
    <mergeCell ref="B5:B6"/>
    <mergeCell ref="C5:C6"/>
    <mergeCell ref="D5:D6"/>
    <mergeCell ref="E5:E6"/>
    <mergeCell ref="F5:F6"/>
    <mergeCell ref="B9:B10"/>
    <mergeCell ref="B13:B14"/>
    <mergeCell ref="C13:C14"/>
    <mergeCell ref="B15:B16"/>
    <mergeCell ref="C15:C16"/>
  </mergeCells>
  <pageMargins left="0.7" right="0.7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11</vt:i4>
      </vt:variant>
    </vt:vector>
  </HeadingPairs>
  <TitlesOfParts>
    <vt:vector size="25" baseType="lpstr">
      <vt:lpstr>Loan</vt:lpstr>
      <vt:lpstr>Дефляторы</vt:lpstr>
      <vt:lpstr>ИПЦ Базовый (30.09.2024)</vt:lpstr>
      <vt:lpstr>Расчет перекладки ТС (НЦС)</vt:lpstr>
      <vt:lpstr>Дефляторы (26.09.2025)</vt:lpstr>
      <vt:lpstr>Инвестиции (прогноз)</vt:lpstr>
      <vt:lpstr>1-ИП</vt:lpstr>
      <vt:lpstr>2-ИП</vt:lpstr>
      <vt:lpstr>3-ИП</vt:lpstr>
      <vt:lpstr>4-ИП</vt:lpstr>
      <vt:lpstr>5-ИП</vt:lpstr>
      <vt:lpstr>График вып-я ИП</vt:lpstr>
      <vt:lpstr>Пок-ли э-эффект-ти (для ИП-4)</vt:lpstr>
      <vt:lpstr>НВВ, ЭОТ</vt:lpstr>
      <vt:lpstr>'Инвестиции (прогноз)'!_Hlk24032298</vt:lpstr>
      <vt:lpstr>Дефляторы!Заголовки_для_печати</vt:lpstr>
      <vt:lpstr>'Дефляторы (26.09.2025)'!Заголовки_для_печати</vt:lpstr>
      <vt:lpstr>'2-ИП'!Область_печати</vt:lpstr>
      <vt:lpstr>'3-ИП'!Область_печати</vt:lpstr>
      <vt:lpstr>'4-ИП'!Область_печати</vt:lpstr>
      <vt:lpstr>'5-ИП'!Область_печати</vt:lpstr>
      <vt:lpstr>'График вып-я ИП'!Область_печати</vt:lpstr>
      <vt:lpstr>Дефляторы!Область_печати</vt:lpstr>
      <vt:lpstr>'Дефляторы (26.09.2025)'!Область_печати</vt:lpstr>
      <vt:lpstr>'ИПЦ Базовый (30.09.2024)'!Область_печати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Зайцева Альбина Евгеньевна</cp:lastModifiedBy>
  <cp:lastPrinted>2025-04-23T11:08:55Z</cp:lastPrinted>
  <dcterms:created xsi:type="dcterms:W3CDTF">2021-04-09T09:54:32Z</dcterms:created>
  <dcterms:modified xsi:type="dcterms:W3CDTF">2026-04-20T10:19:37Z</dcterms:modified>
</cp:coreProperties>
</file>